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l-my.sharepoint.com/personal/gallo_frank_dol_gov/Documents/Frank's H Drive/My Documents/Frank Gallo/Disability/"/>
    </mc:Choice>
  </mc:AlternateContent>
  <xr:revisionPtr revIDLastSave="1103" documentId="8_{979297F2-BAD6-424C-A8E2-F0D1DB2270CD}" xr6:coauthVersionLast="47" xr6:coauthVersionMax="47" xr10:uidLastSave="{328EB078-12BA-4167-BB11-7E4B87DCBEEA}"/>
  <bookViews>
    <workbookView xWindow="-120" yWindow="-120" windowWidth="29040" windowHeight="15720" activeTab="1" xr2:uid="{099E33FE-ED12-4A1C-B273-F3ACFFAA58E2}"/>
  </bookViews>
  <sheets>
    <sheet name="Totals" sheetId="1" r:id="rId1"/>
    <sheet name="SSDI x Age" sheetId="2" r:id="rId2"/>
    <sheet name="SSI x Age" sheetId="3" r:id="rId3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" i="1" l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41" i="1"/>
  <c r="AS54" i="2" l="1"/>
  <c r="BB54" i="2" s="1"/>
  <c r="AR54" i="2"/>
  <c r="BA54" i="2" s="1"/>
  <c r="AQ54" i="2"/>
  <c r="AZ54" i="2" s="1"/>
  <c r="AS55" i="2"/>
  <c r="BB55" i="2" s="1"/>
  <c r="AR55" i="2"/>
  <c r="BA55" i="2" s="1"/>
  <c r="AQ55" i="2"/>
  <c r="AZ55" i="2" s="1"/>
  <c r="AS56" i="2"/>
  <c r="BB56" i="2" s="1"/>
  <c r="AR56" i="2"/>
  <c r="BA56" i="2" s="1"/>
  <c r="AQ56" i="2"/>
  <c r="AZ56" i="2" s="1"/>
  <c r="AS57" i="2"/>
  <c r="BB57" i="2" s="1"/>
  <c r="AR57" i="2"/>
  <c r="BA57" i="2" s="1"/>
  <c r="AQ57" i="2"/>
  <c r="AZ57" i="2" s="1"/>
  <c r="AS58" i="2"/>
  <c r="BB58" i="2" s="1"/>
  <c r="AR58" i="2"/>
  <c r="BA58" i="2" s="1"/>
  <c r="AQ58" i="2"/>
  <c r="AZ58" i="2" s="1"/>
  <c r="AS59" i="2"/>
  <c r="BB59" i="2" s="1"/>
  <c r="AR59" i="2"/>
  <c r="BA59" i="2" s="1"/>
  <c r="AQ59" i="2"/>
  <c r="AZ59" i="2" s="1"/>
  <c r="AS60" i="2"/>
  <c r="BB60" i="2" s="1"/>
  <c r="AR60" i="2"/>
  <c r="BA60" i="2" s="1"/>
  <c r="AQ60" i="2"/>
  <c r="AZ60" i="2" s="1"/>
  <c r="AX61" i="2"/>
  <c r="AW61" i="2"/>
  <c r="AV61" i="2"/>
  <c r="AU61" i="2"/>
  <c r="AX62" i="2"/>
  <c r="AW62" i="2"/>
  <c r="AV62" i="2"/>
  <c r="AU62" i="2"/>
  <c r="AX63" i="2"/>
  <c r="AW63" i="2"/>
  <c r="AV63" i="2"/>
  <c r="AU63" i="2"/>
  <c r="AX64" i="2"/>
  <c r="AW64" i="2"/>
  <c r="AV64" i="2"/>
  <c r="AU64" i="2"/>
  <c r="AX65" i="2"/>
  <c r="AW65" i="2"/>
  <c r="AV65" i="2"/>
  <c r="AU65" i="2"/>
  <c r="AX66" i="2"/>
  <c r="AW66" i="2"/>
  <c r="AV66" i="2"/>
  <c r="AU66" i="2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4" i="3"/>
  <c r="T5" i="3"/>
  <c r="W5" i="3" s="1"/>
  <c r="T6" i="3"/>
  <c r="W6" i="3" s="1"/>
  <c r="T7" i="3"/>
  <c r="W7" i="3" s="1"/>
  <c r="T8" i="3"/>
  <c r="W8" i="3" s="1"/>
  <c r="T9" i="3"/>
  <c r="W9" i="3" s="1"/>
  <c r="T10" i="3"/>
  <c r="W10" i="3" s="1"/>
  <c r="T11" i="3"/>
  <c r="W11" i="3" s="1"/>
  <c r="T12" i="3"/>
  <c r="W12" i="3" s="1"/>
  <c r="T13" i="3"/>
  <c r="W13" i="3" s="1"/>
  <c r="T14" i="3"/>
  <c r="W14" i="3" s="1"/>
  <c r="T15" i="3"/>
  <c r="W15" i="3" s="1"/>
  <c r="T16" i="3"/>
  <c r="W16" i="3" s="1"/>
  <c r="T17" i="3"/>
  <c r="W17" i="3" s="1"/>
  <c r="T18" i="3"/>
  <c r="W18" i="3" s="1"/>
  <c r="T19" i="3"/>
  <c r="W19" i="3" s="1"/>
  <c r="T20" i="3"/>
  <c r="W20" i="3" s="1"/>
  <c r="T21" i="3"/>
  <c r="W21" i="3" s="1"/>
  <c r="T22" i="3"/>
  <c r="W22" i="3" s="1"/>
  <c r="T23" i="3"/>
  <c r="W23" i="3" s="1"/>
  <c r="T24" i="3"/>
  <c r="W24" i="3" s="1"/>
  <c r="T4" i="3"/>
  <c r="W4" i="3" s="1"/>
  <c r="B5" i="3"/>
  <c r="I5" i="3" s="1"/>
  <c r="B6" i="3"/>
  <c r="J6" i="3" s="1"/>
  <c r="B7" i="3"/>
  <c r="K7" i="3" s="1"/>
  <c r="B8" i="3"/>
  <c r="I8" i="3" s="1"/>
  <c r="B9" i="3"/>
  <c r="O9" i="3" s="1"/>
  <c r="B10" i="3"/>
  <c r="N10" i="3" s="1"/>
  <c r="B11" i="3"/>
  <c r="J11" i="3" s="1"/>
  <c r="B12" i="3"/>
  <c r="N12" i="3" s="1"/>
  <c r="B13" i="3"/>
  <c r="I13" i="3" s="1"/>
  <c r="B14" i="3"/>
  <c r="N14" i="3" s="1"/>
  <c r="B15" i="3"/>
  <c r="M15" i="3" s="1"/>
  <c r="B16" i="3"/>
  <c r="I16" i="3" s="1"/>
  <c r="B17" i="3"/>
  <c r="I17" i="3" s="1"/>
  <c r="B18" i="3"/>
  <c r="N18" i="3" s="1"/>
  <c r="B19" i="3"/>
  <c r="J19" i="3" s="1"/>
  <c r="B20" i="3"/>
  <c r="I20" i="3" s="1"/>
  <c r="B21" i="3"/>
  <c r="I21" i="3" s="1"/>
  <c r="B22" i="3"/>
  <c r="N22" i="3" s="1"/>
  <c r="B23" i="3"/>
  <c r="J23" i="3" s="1"/>
  <c r="B4" i="3"/>
  <c r="M4" i="3" s="1"/>
  <c r="AZ49" i="2"/>
  <c r="BA49" i="2"/>
  <c r="BB49" i="2"/>
  <c r="BC49" i="2"/>
  <c r="AZ50" i="2"/>
  <c r="BA50" i="2"/>
  <c r="BB50" i="2"/>
  <c r="BC50" i="2"/>
  <c r="AZ51" i="2"/>
  <c r="BA51" i="2"/>
  <c r="BB51" i="2"/>
  <c r="BC51" i="2"/>
  <c r="AZ52" i="2"/>
  <c r="BA52" i="2"/>
  <c r="BB52" i="2"/>
  <c r="BC52" i="2"/>
  <c r="AZ53" i="2"/>
  <c r="BA53" i="2"/>
  <c r="BB53" i="2"/>
  <c r="BC53" i="2"/>
  <c r="BC54" i="2"/>
  <c r="BC55" i="2"/>
  <c r="BC56" i="2"/>
  <c r="BC57" i="2"/>
  <c r="BC58" i="2"/>
  <c r="BC59" i="2"/>
  <c r="BC60" i="2"/>
  <c r="AZ61" i="2"/>
  <c r="BA61" i="2"/>
  <c r="BB61" i="2"/>
  <c r="BC61" i="2"/>
  <c r="AZ62" i="2"/>
  <c r="BA62" i="2"/>
  <c r="BB62" i="2"/>
  <c r="BC62" i="2"/>
  <c r="AZ63" i="2"/>
  <c r="BA63" i="2"/>
  <c r="BB63" i="2"/>
  <c r="BC63" i="2"/>
  <c r="AZ64" i="2"/>
  <c r="BA64" i="2"/>
  <c r="BB64" i="2"/>
  <c r="BC64" i="2"/>
  <c r="AZ65" i="2"/>
  <c r="BA65" i="2"/>
  <c r="BB65" i="2"/>
  <c r="BC65" i="2"/>
  <c r="AZ66" i="2"/>
  <c r="BA66" i="2"/>
  <c r="BB66" i="2"/>
  <c r="BC66" i="2"/>
  <c r="BB48" i="2"/>
  <c r="BC48" i="2"/>
  <c r="BA48" i="2"/>
  <c r="AZ48" i="2"/>
  <c r="L15" i="3" l="1"/>
  <c r="K15" i="3"/>
  <c r="J15" i="3"/>
  <c r="O4" i="3"/>
  <c r="O17" i="3"/>
  <c r="I4" i="3"/>
  <c r="N17" i="3"/>
  <c r="M17" i="3"/>
  <c r="L17" i="3"/>
  <c r="K17" i="3"/>
  <c r="M18" i="3"/>
  <c r="O15" i="3"/>
  <c r="M20" i="3"/>
  <c r="N15" i="3"/>
  <c r="L20" i="3"/>
  <c r="N4" i="3"/>
  <c r="K20" i="3"/>
  <c r="J20" i="3"/>
  <c r="M12" i="3"/>
  <c r="O21" i="3"/>
  <c r="L22" i="3"/>
  <c r="K18" i="3"/>
  <c r="M16" i="3"/>
  <c r="L10" i="3"/>
  <c r="L16" i="3"/>
  <c r="O19" i="3"/>
  <c r="L12" i="3"/>
  <c r="M22" i="3"/>
  <c r="L18" i="3"/>
  <c r="J18" i="3"/>
  <c r="K10" i="3"/>
  <c r="K16" i="3"/>
  <c r="N19" i="3"/>
  <c r="K22" i="3"/>
  <c r="M10" i="3"/>
  <c r="J22" i="3"/>
  <c r="J10" i="3"/>
  <c r="J16" i="3"/>
  <c r="M19" i="3"/>
  <c r="M14" i="3"/>
  <c r="L14" i="3"/>
  <c r="K12" i="3"/>
  <c r="K14" i="3"/>
  <c r="J12" i="3"/>
  <c r="J14" i="3"/>
  <c r="O11" i="3"/>
  <c r="O13" i="3"/>
  <c r="O23" i="3"/>
  <c r="N11" i="3"/>
  <c r="N13" i="3"/>
  <c r="N21" i="3"/>
  <c r="N23" i="3"/>
  <c r="M11" i="3"/>
  <c r="M13" i="3"/>
  <c r="M21" i="3"/>
  <c r="M23" i="3"/>
  <c r="L11" i="3"/>
  <c r="L13" i="3"/>
  <c r="L19" i="3"/>
  <c r="L21" i="3"/>
  <c r="L23" i="3"/>
  <c r="J4" i="3"/>
  <c r="K11" i="3"/>
  <c r="K13" i="3"/>
  <c r="K19" i="3"/>
  <c r="K21" i="3"/>
  <c r="K23" i="3"/>
  <c r="K4" i="3"/>
  <c r="J13" i="3"/>
  <c r="J17" i="3"/>
  <c r="J21" i="3"/>
  <c r="L4" i="3"/>
  <c r="O10" i="3"/>
  <c r="Q10" i="3" s="1"/>
  <c r="O12" i="3"/>
  <c r="Q12" i="3" s="1"/>
  <c r="O14" i="3"/>
  <c r="Q14" i="3" s="1"/>
  <c r="O16" i="3"/>
  <c r="O18" i="3"/>
  <c r="Q18" i="3" s="1"/>
  <c r="O20" i="3"/>
  <c r="O22" i="3"/>
  <c r="Q22" i="3" s="1"/>
  <c r="N16" i="3"/>
  <c r="N20" i="3"/>
  <c r="L9" i="3"/>
  <c r="K9" i="3"/>
  <c r="N9" i="3"/>
  <c r="Q9" i="3" s="1"/>
  <c r="J9" i="3"/>
  <c r="I9" i="3"/>
  <c r="M9" i="3"/>
  <c r="O5" i="3"/>
  <c r="O8" i="3"/>
  <c r="N5" i="3"/>
  <c r="N8" i="3"/>
  <c r="M5" i="3"/>
  <c r="L5" i="3"/>
  <c r="K5" i="3"/>
  <c r="J5" i="3"/>
  <c r="I22" i="3"/>
  <c r="I19" i="3"/>
  <c r="I7" i="3"/>
  <c r="I12" i="3"/>
  <c r="I23" i="3"/>
  <c r="I14" i="3"/>
  <c r="I11" i="3"/>
  <c r="I18" i="3"/>
  <c r="I10" i="3"/>
  <c r="M8" i="3"/>
  <c r="N7" i="3"/>
  <c r="M7" i="3"/>
  <c r="J7" i="3"/>
  <c r="L6" i="3"/>
  <c r="O6" i="3"/>
  <c r="N6" i="3"/>
  <c r="M6" i="3"/>
  <c r="I6" i="3"/>
  <c r="L8" i="3"/>
  <c r="K8" i="3"/>
  <c r="I15" i="3"/>
  <c r="J8" i="3"/>
  <c r="K6" i="3"/>
  <c r="O7" i="3"/>
  <c r="L7" i="3"/>
  <c r="Q20" i="3" l="1"/>
  <c r="Q17" i="3"/>
  <c r="Q6" i="3"/>
  <c r="Q4" i="3"/>
  <c r="Q21" i="3"/>
  <c r="Q13" i="3"/>
  <c r="Q15" i="3"/>
  <c r="Q23" i="3"/>
  <c r="Q11" i="3"/>
  <c r="Q7" i="3"/>
  <c r="Q19" i="3"/>
  <c r="Q16" i="3"/>
  <c r="Q8" i="3"/>
  <c r="Q5" i="3"/>
  <c r="AK44" i="2"/>
  <c r="AK45" i="2"/>
  <c r="AK46" i="2"/>
  <c r="AK47" i="2"/>
  <c r="AK48" i="2"/>
  <c r="AK49" i="2"/>
  <c r="AK50" i="2"/>
  <c r="AK51" i="2"/>
  <c r="AK52" i="2"/>
  <c r="AK53" i="2"/>
  <c r="AK54" i="2"/>
  <c r="AK55" i="2"/>
  <c r="AK56" i="2"/>
  <c r="AK57" i="2"/>
  <c r="AK58" i="2"/>
  <c r="AK59" i="2"/>
  <c r="AK60" i="2"/>
  <c r="AK61" i="2"/>
  <c r="AK62" i="2"/>
  <c r="AK63" i="2"/>
  <c r="AK64" i="2"/>
  <c r="AK65" i="2"/>
  <c r="AK66" i="2"/>
  <c r="AN49" i="2"/>
  <c r="AN50" i="2"/>
  <c r="AN51" i="2"/>
  <c r="AN52" i="2"/>
  <c r="AN53" i="2"/>
  <c r="AN54" i="2"/>
  <c r="AN55" i="2"/>
  <c r="AN56" i="2"/>
  <c r="AN57" i="2"/>
  <c r="AN58" i="2"/>
  <c r="AN59" i="2"/>
  <c r="AN60" i="2"/>
  <c r="AN61" i="2"/>
  <c r="AN62" i="2"/>
  <c r="AN63" i="2"/>
  <c r="AN64" i="2"/>
  <c r="AN65" i="2"/>
  <c r="AN66" i="2"/>
  <c r="AN48" i="2"/>
  <c r="AL44" i="2"/>
  <c r="AM44" i="2"/>
  <c r="AL45" i="2"/>
  <c r="AM45" i="2"/>
  <c r="AL46" i="2"/>
  <c r="AM46" i="2"/>
  <c r="AL47" i="2"/>
  <c r="AM47" i="2"/>
  <c r="AL48" i="2"/>
  <c r="AM48" i="2"/>
  <c r="AO48" i="2"/>
  <c r="AL49" i="2"/>
  <c r="AM49" i="2"/>
  <c r="AO49" i="2"/>
  <c r="AL50" i="2"/>
  <c r="AM50" i="2"/>
  <c r="AO50" i="2"/>
  <c r="AL51" i="2"/>
  <c r="AM51" i="2"/>
  <c r="AO51" i="2"/>
  <c r="AL52" i="2"/>
  <c r="AM52" i="2"/>
  <c r="AO52" i="2"/>
  <c r="AL53" i="2"/>
  <c r="AM53" i="2"/>
  <c r="AO53" i="2"/>
  <c r="AL54" i="2"/>
  <c r="AM54" i="2"/>
  <c r="AO54" i="2"/>
  <c r="AL55" i="2"/>
  <c r="AM55" i="2"/>
  <c r="AO55" i="2"/>
  <c r="AL56" i="2"/>
  <c r="AM56" i="2"/>
  <c r="AO56" i="2"/>
  <c r="AL57" i="2"/>
  <c r="AM57" i="2"/>
  <c r="AO57" i="2"/>
  <c r="AL58" i="2"/>
  <c r="AM58" i="2"/>
  <c r="AO58" i="2"/>
  <c r="AL59" i="2"/>
  <c r="AM59" i="2"/>
  <c r="AO59" i="2"/>
  <c r="AL60" i="2"/>
  <c r="AM60" i="2"/>
  <c r="AO60" i="2"/>
  <c r="AL61" i="2"/>
  <c r="AM61" i="2"/>
  <c r="AO61" i="2"/>
  <c r="AL62" i="2"/>
  <c r="AM62" i="2"/>
  <c r="AO62" i="2"/>
  <c r="AL63" i="2"/>
  <c r="AM63" i="2"/>
  <c r="AO63" i="2"/>
  <c r="AL64" i="2"/>
  <c r="AM64" i="2"/>
  <c r="AO64" i="2"/>
  <c r="AL65" i="2"/>
  <c r="AM65" i="2"/>
  <c r="AO65" i="2"/>
  <c r="AL66" i="2"/>
  <c r="AM66" i="2"/>
  <c r="AO66" i="2"/>
  <c r="I41" i="2"/>
  <c r="AK41" i="2" s="1"/>
  <c r="J41" i="2"/>
  <c r="AL41" i="2" s="1"/>
  <c r="K41" i="2"/>
  <c r="AM41" i="2" s="1"/>
  <c r="I42" i="2"/>
  <c r="AK42" i="2" s="1"/>
  <c r="J42" i="2"/>
  <c r="AL42" i="2" s="1"/>
  <c r="K42" i="2"/>
  <c r="AM42" i="2" s="1"/>
  <c r="I43" i="2"/>
  <c r="AK43" i="2" s="1"/>
  <c r="J43" i="2"/>
  <c r="AL43" i="2" s="1"/>
  <c r="K43" i="2"/>
  <c r="AM43" i="2" s="1"/>
  <c r="K40" i="2"/>
  <c r="AM40" i="2" s="1"/>
  <c r="J40" i="2"/>
  <c r="AL40" i="2" s="1"/>
  <c r="I40" i="2"/>
  <c r="AK40" i="2" s="1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48" i="2"/>
  <c r="V52" i="2"/>
  <c r="V51" i="2"/>
  <c r="Z40" i="2"/>
  <c r="AA40" i="2"/>
  <c r="Z41" i="2"/>
  <c r="AA41" i="2"/>
  <c r="Z42" i="2"/>
  <c r="AA42" i="2"/>
  <c r="Z43" i="2"/>
  <c r="AA43" i="2"/>
  <c r="X40" i="2"/>
  <c r="X41" i="2"/>
  <c r="X42" i="2"/>
  <c r="X43" i="2"/>
  <c r="M40" i="2"/>
  <c r="M41" i="2"/>
  <c r="M42" i="2"/>
  <c r="M43" i="2"/>
  <c r="N45" i="2"/>
  <c r="O45" i="2"/>
  <c r="P45" i="2"/>
  <c r="Q45" i="2"/>
  <c r="R45" i="2"/>
  <c r="S45" i="2"/>
  <c r="T45" i="2"/>
  <c r="U45" i="2"/>
  <c r="V45" i="2"/>
  <c r="N46" i="2"/>
  <c r="O46" i="2"/>
  <c r="P46" i="2"/>
  <c r="Q46" i="2"/>
  <c r="R46" i="2"/>
  <c r="S46" i="2"/>
  <c r="T46" i="2"/>
  <c r="U46" i="2"/>
  <c r="V46" i="2"/>
  <c r="N47" i="2"/>
  <c r="O47" i="2"/>
  <c r="P47" i="2"/>
  <c r="Q47" i="2"/>
  <c r="R47" i="2"/>
  <c r="S47" i="2"/>
  <c r="T47" i="2"/>
  <c r="U47" i="2"/>
  <c r="V47" i="2"/>
  <c r="N48" i="2"/>
  <c r="O48" i="2"/>
  <c r="P48" i="2"/>
  <c r="Q48" i="2"/>
  <c r="R48" i="2"/>
  <c r="S48" i="2"/>
  <c r="T48" i="2"/>
  <c r="U48" i="2"/>
  <c r="V48" i="2"/>
  <c r="N49" i="2"/>
  <c r="O49" i="2"/>
  <c r="P49" i="2"/>
  <c r="Q49" i="2"/>
  <c r="R49" i="2"/>
  <c r="S49" i="2"/>
  <c r="T49" i="2"/>
  <c r="U49" i="2"/>
  <c r="V49" i="2"/>
  <c r="N50" i="2"/>
  <c r="O50" i="2"/>
  <c r="P50" i="2"/>
  <c r="Q50" i="2"/>
  <c r="R50" i="2"/>
  <c r="S50" i="2"/>
  <c r="T50" i="2"/>
  <c r="U50" i="2"/>
  <c r="V50" i="2"/>
  <c r="N51" i="2"/>
  <c r="O51" i="2"/>
  <c r="P51" i="2"/>
  <c r="Q51" i="2"/>
  <c r="R51" i="2"/>
  <c r="S51" i="2"/>
  <c r="T51" i="2"/>
  <c r="U51" i="2"/>
  <c r="N52" i="2"/>
  <c r="O52" i="2"/>
  <c r="P52" i="2"/>
  <c r="Q52" i="2"/>
  <c r="R52" i="2"/>
  <c r="S52" i="2"/>
  <c r="T52" i="2"/>
  <c r="U52" i="2"/>
  <c r="N53" i="2"/>
  <c r="O53" i="2"/>
  <c r="P53" i="2"/>
  <c r="Q53" i="2"/>
  <c r="R53" i="2"/>
  <c r="S53" i="2"/>
  <c r="T53" i="2"/>
  <c r="U53" i="2"/>
  <c r="V53" i="2"/>
  <c r="N54" i="2"/>
  <c r="O54" i="2"/>
  <c r="P54" i="2"/>
  <c r="Q54" i="2"/>
  <c r="R54" i="2"/>
  <c r="S54" i="2"/>
  <c r="T54" i="2"/>
  <c r="U54" i="2"/>
  <c r="V54" i="2"/>
  <c r="N55" i="2"/>
  <c r="O55" i="2"/>
  <c r="P55" i="2"/>
  <c r="Q55" i="2"/>
  <c r="R55" i="2"/>
  <c r="S55" i="2"/>
  <c r="T55" i="2"/>
  <c r="U55" i="2"/>
  <c r="V55" i="2"/>
  <c r="N56" i="2"/>
  <c r="O56" i="2"/>
  <c r="P56" i="2"/>
  <c r="Q56" i="2"/>
  <c r="R56" i="2"/>
  <c r="S56" i="2"/>
  <c r="T56" i="2"/>
  <c r="U56" i="2"/>
  <c r="V56" i="2"/>
  <c r="N57" i="2"/>
  <c r="O57" i="2"/>
  <c r="P57" i="2"/>
  <c r="Q57" i="2"/>
  <c r="R57" i="2"/>
  <c r="S57" i="2"/>
  <c r="T57" i="2"/>
  <c r="U57" i="2"/>
  <c r="V57" i="2"/>
  <c r="N58" i="2"/>
  <c r="O58" i="2"/>
  <c r="P58" i="2"/>
  <c r="Q58" i="2"/>
  <c r="R58" i="2"/>
  <c r="S58" i="2"/>
  <c r="T58" i="2"/>
  <c r="U58" i="2"/>
  <c r="V58" i="2"/>
  <c r="N59" i="2"/>
  <c r="O59" i="2"/>
  <c r="P59" i="2"/>
  <c r="Q59" i="2"/>
  <c r="R59" i="2"/>
  <c r="S59" i="2"/>
  <c r="T59" i="2"/>
  <c r="U59" i="2"/>
  <c r="V59" i="2"/>
  <c r="N60" i="2"/>
  <c r="O60" i="2"/>
  <c r="P60" i="2"/>
  <c r="Q60" i="2"/>
  <c r="R60" i="2"/>
  <c r="S60" i="2"/>
  <c r="T60" i="2"/>
  <c r="U60" i="2"/>
  <c r="V60" i="2"/>
  <c r="N61" i="2"/>
  <c r="O61" i="2"/>
  <c r="P61" i="2"/>
  <c r="Q61" i="2"/>
  <c r="R61" i="2"/>
  <c r="S61" i="2"/>
  <c r="T61" i="2"/>
  <c r="U61" i="2"/>
  <c r="V61" i="2"/>
  <c r="N62" i="2"/>
  <c r="O62" i="2"/>
  <c r="P62" i="2"/>
  <c r="Q62" i="2"/>
  <c r="R62" i="2"/>
  <c r="S62" i="2"/>
  <c r="T62" i="2"/>
  <c r="U62" i="2"/>
  <c r="V62" i="2"/>
  <c r="N63" i="2"/>
  <c r="O63" i="2"/>
  <c r="P63" i="2"/>
  <c r="Q63" i="2"/>
  <c r="R63" i="2"/>
  <c r="S63" i="2"/>
  <c r="T63" i="2"/>
  <c r="U63" i="2"/>
  <c r="V63" i="2"/>
  <c r="N64" i="2"/>
  <c r="O64" i="2"/>
  <c r="P64" i="2"/>
  <c r="Q64" i="2"/>
  <c r="R64" i="2"/>
  <c r="S64" i="2"/>
  <c r="T64" i="2"/>
  <c r="U64" i="2"/>
  <c r="V64" i="2"/>
  <c r="N65" i="2"/>
  <c r="O65" i="2"/>
  <c r="P65" i="2"/>
  <c r="Q65" i="2"/>
  <c r="R65" i="2"/>
  <c r="S65" i="2"/>
  <c r="T65" i="2"/>
  <c r="U65" i="2"/>
  <c r="V65" i="2"/>
  <c r="N66" i="2"/>
  <c r="O66" i="2"/>
  <c r="P66" i="2"/>
  <c r="Q66" i="2"/>
  <c r="R66" i="2"/>
  <c r="S66" i="2"/>
  <c r="T66" i="2"/>
  <c r="U66" i="2"/>
  <c r="V66" i="2"/>
  <c r="V44" i="2"/>
  <c r="U44" i="2"/>
  <c r="T44" i="2"/>
  <c r="S44" i="2"/>
  <c r="R44" i="2"/>
  <c r="Q44" i="2"/>
  <c r="P44" i="2"/>
  <c r="O44" i="2"/>
  <c r="N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44" i="2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20" i="1"/>
  <c r="D15" i="1"/>
  <c r="D10" i="1"/>
  <c r="D5" i="1"/>
  <c r="D25" i="1"/>
  <c r="Z48" i="2" l="1"/>
  <c r="AA48" i="2"/>
  <c r="Z53" i="2"/>
  <c r="AA53" i="2"/>
  <c r="AA52" i="2"/>
  <c r="Z50" i="2"/>
  <c r="Z49" i="2"/>
  <c r="X59" i="2"/>
  <c r="Z51" i="2"/>
  <c r="AA65" i="2"/>
  <c r="Z61" i="2"/>
  <c r="X66" i="2"/>
  <c r="AA66" i="2"/>
  <c r="X65" i="2"/>
  <c r="X54" i="2"/>
  <c r="X62" i="2"/>
  <c r="AA60" i="2"/>
  <c r="AA57" i="2"/>
  <c r="AA50" i="2"/>
  <c r="Z66" i="2"/>
  <c r="Z54" i="2"/>
  <c r="X52" i="2"/>
  <c r="X64" i="2"/>
  <c r="X60" i="2"/>
  <c r="X56" i="2"/>
  <c r="AA54" i="2"/>
  <c r="AA51" i="2"/>
  <c r="X49" i="2"/>
  <c r="Z63" i="2"/>
  <c r="Z59" i="2"/>
  <c r="Z55" i="2"/>
  <c r="X61" i="2"/>
  <c r="AA55" i="2"/>
  <c r="X53" i="2"/>
  <c r="AA64" i="2"/>
  <c r="Z60" i="2"/>
  <c r="Z52" i="2"/>
  <c r="X50" i="2"/>
  <c r="Z65" i="2"/>
  <c r="X63" i="2"/>
  <c r="X51" i="2"/>
  <c r="AA49" i="2"/>
  <c r="Z64" i="2"/>
  <c r="Z56" i="2"/>
  <c r="AA63" i="2"/>
  <c r="AA56" i="2"/>
  <c r="AA61" i="2"/>
  <c r="Z57" i="2"/>
  <c r="Z62" i="2"/>
  <c r="Z58" i="2"/>
  <c r="AA62" i="2"/>
  <c r="AA58" i="2"/>
  <c r="AA59" i="2"/>
  <c r="X57" i="2"/>
  <c r="X58" i="2"/>
  <c r="X48" i="2"/>
  <c r="X55" i="2"/>
  <c r="AA46" i="2"/>
  <c r="X47" i="2"/>
  <c r="X46" i="2"/>
  <c r="AA47" i="2"/>
  <c r="X44" i="2"/>
  <c r="Z46" i="2"/>
  <c r="Z47" i="2"/>
  <c r="Z45" i="2"/>
  <c r="AA45" i="2"/>
  <c r="Z44" i="2"/>
  <c r="AA44" i="2"/>
  <c r="X45" i="2"/>
  <c r="B24" i="3" l="1"/>
  <c r="I24" i="3" l="1"/>
  <c r="N24" i="3"/>
  <c r="O24" i="3"/>
  <c r="J24" i="3"/>
  <c r="K24" i="3"/>
  <c r="L24" i="3"/>
  <c r="M24" i="3"/>
  <c r="Q24" i="3" l="1"/>
</calcChain>
</file>

<file path=xl/sharedStrings.xml><?xml version="1.0" encoding="utf-8"?>
<sst xmlns="http://schemas.openxmlformats.org/spreadsheetml/2006/main" count="178" uniqueCount="77">
  <si>
    <t>Total Disability Insurance beneficiaries</t>
  </si>
  <si>
    <t>Worker Total Disability Insurance beneficiaries</t>
  </si>
  <si>
    <t xml:space="preserve">Number </t>
  </si>
  <si>
    <t>%</t>
  </si>
  <si>
    <t>Disabled workers as % of total beneficiaries</t>
  </si>
  <si>
    <t xml:space="preserve">Sources </t>
  </si>
  <si>
    <r>
      <t xml:space="preserve">U.S. Social Security Administration, </t>
    </r>
    <r>
      <rPr>
        <i/>
        <sz val="11"/>
        <color theme="1"/>
        <rFont val="Calibri"/>
        <family val="2"/>
        <scheme val="minor"/>
      </rPr>
      <t>Annual Statistical Report on the Social Security Disability Insurance Program, 2022</t>
    </r>
    <r>
      <rPr>
        <sz val="11"/>
        <color theme="1"/>
        <rFont val="Calibri"/>
        <family val="2"/>
        <scheme val="minor"/>
      </rPr>
      <t>, October 2023, Table 1</t>
    </r>
  </si>
  <si>
    <t xml:space="preserve">www.ssa.gov/policy/docs/statcomps/di_asr/2022/index.html </t>
  </si>
  <si>
    <t xml:space="preserve">www.ssa.gov/policy/statistics.html </t>
  </si>
  <si>
    <t xml:space="preserve">General Social Security Administration statistical archive </t>
  </si>
  <si>
    <t>SSI Total  benefficiaries aged 18 to 64</t>
  </si>
  <si>
    <r>
      <t xml:space="preserve">U.S. Social Security Administration, </t>
    </r>
    <r>
      <rPr>
        <i/>
        <sz val="11"/>
        <color theme="1"/>
        <rFont val="Calibri"/>
        <family val="2"/>
        <scheme val="minor"/>
      </rPr>
      <t>SSI Annual Statistical Report, 2022</t>
    </r>
    <r>
      <rPr>
        <sz val="11"/>
        <color theme="1"/>
        <rFont val="Calibri"/>
        <family val="2"/>
        <scheme val="minor"/>
      </rPr>
      <t>, December 2023, Table 4</t>
    </r>
  </si>
  <si>
    <t xml:space="preserve">www.ssa.gov/policy/docs/statcomps/ssi_asr/2022/index.html </t>
  </si>
  <si>
    <t xml:space="preserve">Missing years between 1961 and 1979 filled in from </t>
  </si>
  <si>
    <r>
      <rPr>
        <i/>
        <sz val="11"/>
        <color theme="1"/>
        <rFont val="Calibri"/>
        <family val="2"/>
        <scheme val="minor"/>
      </rPr>
      <t>Annual Statistical Report on the Social Security Disability Insurance Program, 2001</t>
    </r>
    <r>
      <rPr>
        <sz val="11"/>
        <color theme="1"/>
        <rFont val="Calibri"/>
        <family val="2"/>
        <scheme val="minor"/>
      </rPr>
      <t>, Table 1</t>
    </r>
  </si>
  <si>
    <t xml:space="preserve">www.ssa.gov/policy/docs/statcomps/di_asr/2001/index.html </t>
  </si>
  <si>
    <t xml:space="preserve">Notes </t>
  </si>
  <si>
    <t xml:space="preserve">Supplemental Security Income (SSI) was enacted in 1972, and implemented in 1974.  It was designed to aid individuals who fell through the cracks of other social programs.  </t>
  </si>
  <si>
    <t xml:space="preserve">SSI has separate components for the elderly who are poor (not included in the table above), the blind, and other persons with disabilities. </t>
  </si>
  <si>
    <t>Social Security Disability Insurance (SSDI) is intended for individuals with long-term disabilities below the Old Age Insurance who are younger than the full retirement age (soon, 67 for everyone).</t>
  </si>
  <si>
    <t>SSDI was enacted in 1956 as a cash benefit program for persons with disabilities aged between 50 and 65, with implementation beginning in July 1957.  Given the 6-month mandatory waiting period, it is likely that no payments were made until 1958.</t>
  </si>
  <si>
    <t xml:space="preserve">For SSDI, see the following history, from SSA. </t>
  </si>
  <si>
    <t xml:space="preserve">www.ssa.gov/history/1986dibhistory.html#:~:text=Monthly%20disability%20insurance%20benefits%20were,was%20disabled%20before%20age%2018 </t>
  </si>
  <si>
    <t xml:space="preserve">At the end of June 1958 and June 1959 there were 200,400 and 235,600 former worker SSDI beneficiaries, respectively. </t>
  </si>
  <si>
    <t xml:space="preserve">www.ssa.gov/policy/docs/ssb/v23n5-6/v23n5-6p22.pdf </t>
  </si>
  <si>
    <t>1959 SSDI beneficiaries from SSA, Social Security Bulletin, September 1960, p. 16</t>
  </si>
  <si>
    <t xml:space="preserve">www.ssa.gov/policy/docs/ssb/v23n9/v23n9p15.pdf </t>
  </si>
  <si>
    <t>Under 25</t>
  </si>
  <si>
    <t>Total</t>
  </si>
  <si>
    <t xml:space="preserve">December of each year </t>
  </si>
  <si>
    <t>25 to 29</t>
  </si>
  <si>
    <t>30 to 34</t>
  </si>
  <si>
    <t>35 to 39</t>
  </si>
  <si>
    <t>40 to 44</t>
  </si>
  <si>
    <t>45 to 49</t>
  </si>
  <si>
    <t>50 to 54</t>
  </si>
  <si>
    <t>55 to 59</t>
  </si>
  <si>
    <t xml:space="preserve">% distribution </t>
  </si>
  <si>
    <t xml:space="preserve">Math check </t>
  </si>
  <si>
    <t>55 &amp; older</t>
  </si>
  <si>
    <t>50 and older</t>
  </si>
  <si>
    <t>60 to 64</t>
  </si>
  <si>
    <t>65 &amp; older</t>
  </si>
  <si>
    <t>Average age total</t>
  </si>
  <si>
    <t>Average age men</t>
  </si>
  <si>
    <t>Average age women</t>
  </si>
  <si>
    <t>Sources</t>
  </si>
  <si>
    <r>
      <t xml:space="preserve">U.S. Social Security Administration, </t>
    </r>
    <r>
      <rPr>
        <i/>
        <sz val="11"/>
        <color theme="1"/>
        <rFont val="Calibri"/>
        <family val="2"/>
        <scheme val="minor"/>
      </rPr>
      <t>Annual Statistical Report on the Social Security Disability Insurance Program</t>
    </r>
    <r>
      <rPr>
        <sz val="11"/>
        <color theme="1"/>
        <rFont val="Calibri"/>
        <family val="2"/>
        <scheme val="minor"/>
      </rPr>
      <t xml:space="preserve">, 2000 forward  </t>
    </r>
  </si>
  <si>
    <t>Persons 55 to 59</t>
  </si>
  <si>
    <t>Persons 60 to 64</t>
  </si>
  <si>
    <t>Persons 65 to 69</t>
  </si>
  <si>
    <t xml:space="preserve">Years </t>
  </si>
  <si>
    <t>% of total recipients</t>
  </si>
  <si>
    <t xml:space="preserve">% of age group receiving Disability Insurance </t>
  </si>
  <si>
    <t>Persons 65 and 66</t>
  </si>
  <si>
    <t>Persons 50 to 54</t>
  </si>
  <si>
    <t>CPS ASEC</t>
  </si>
  <si>
    <t xml:space="preserve">ACS </t>
  </si>
  <si>
    <t xml:space="preserve">SSI recipients 18-64, December of each year </t>
  </si>
  <si>
    <t>Total 18 to 64</t>
  </si>
  <si>
    <t>18 to 21</t>
  </si>
  <si>
    <t>22 to 29</t>
  </si>
  <si>
    <t>30 to 39</t>
  </si>
  <si>
    <t>40 to 49</t>
  </si>
  <si>
    <t>50 to 59</t>
  </si>
  <si>
    <t xml:space="preserve">Source </t>
  </si>
  <si>
    <r>
      <t xml:space="preserve">U.S. Social Security Administration, </t>
    </r>
    <r>
      <rPr>
        <i/>
        <sz val="11"/>
        <color theme="1"/>
        <rFont val="Calibri"/>
        <family val="2"/>
        <scheme val="minor"/>
      </rPr>
      <t>SSI Annual Statistical Report</t>
    </r>
    <r>
      <rPr>
        <sz val="11"/>
        <color theme="1"/>
        <rFont val="Calibri"/>
        <family val="2"/>
        <scheme val="minor"/>
      </rPr>
      <t>, 2002 forward, Tables 22, 23, 25, 34, or 35</t>
    </r>
  </si>
  <si>
    <t>Persons 50 to 59</t>
  </si>
  <si>
    <t xml:space="preserve">% of age group receiving SSI </t>
  </si>
  <si>
    <t>50 to 64</t>
  </si>
  <si>
    <t>% of SSI aged 18 to 64</t>
  </si>
  <si>
    <t xml:space="preserve">55 to 64 nursing homes </t>
  </si>
  <si>
    <t xml:space="preserve">75 to 84 nursing homes </t>
  </si>
  <si>
    <t xml:space="preserve">65 to 74 nursing homes </t>
  </si>
  <si>
    <t xml:space="preserve">85 &amp; older nursing homes </t>
  </si>
  <si>
    <t>December DI counts</t>
  </si>
  <si>
    <t>Difference between annual and December DI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</si>
</sst>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.5"/>
      <color rgb="FF7030A0"/>
      <name val="Calibri"/>
      <family val="2"/>
      <scheme val="minor"/>
    </font>
    <font>
      <sz val="9.5"/>
      <color rgb="FF7030A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2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2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164" fontId="1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1" applyAlignment="1">
      <alignment horizontal="left" vertical="center"/>
    </xf>
    <xf numFmtId="0" fontId="3" fillId="0" borderId="0" xfId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 wrapText="1"/>
    </xf>
    <xf numFmtId="3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1" fillId="3" borderId="0" xfId="0" applyNumberFormat="1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467A"/>
      <color rgb="FFFF00FF"/>
      <color rgb="FFFFCCFF"/>
      <color rgb="FF006BB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SS DI worker beneficiaries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Totals!$A$3:$A$69</c:f>
              <c:numCache>
                <c:formatCode>General</c:formatCode>
                <c:ptCount val="67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  <c:pt idx="56">
                  <c:v>2014</c:v>
                </c:pt>
                <c:pt idx="57">
                  <c:v>2015</c:v>
                </c:pt>
                <c:pt idx="58">
                  <c:v>2016</c:v>
                </c:pt>
                <c:pt idx="59">
                  <c:v>2017</c:v>
                </c:pt>
                <c:pt idx="60">
                  <c:v>2018</c:v>
                </c:pt>
                <c:pt idx="61">
                  <c:v>2019</c:v>
                </c:pt>
                <c:pt idx="62">
                  <c:v>2020</c:v>
                </c:pt>
                <c:pt idx="63">
                  <c:v>2021</c:v>
                </c:pt>
                <c:pt idx="64">
                  <c:v>2022</c:v>
                </c:pt>
                <c:pt idx="65">
                  <c:v>2023</c:v>
                </c:pt>
                <c:pt idx="66">
                  <c:v>2024</c:v>
                </c:pt>
              </c:numCache>
            </c:numRef>
          </c:cat>
          <c:val>
            <c:numRef>
              <c:f>Totals!$C$3:$C$69</c:f>
              <c:numCache>
                <c:formatCode>#,##0</c:formatCode>
                <c:ptCount val="67"/>
                <c:pt idx="0">
                  <c:v>230000</c:v>
                </c:pt>
                <c:pt idx="1">
                  <c:v>334443</c:v>
                </c:pt>
                <c:pt idx="2">
                  <c:v>455371</c:v>
                </c:pt>
                <c:pt idx="3">
                  <c:v>618075</c:v>
                </c:pt>
                <c:pt idx="4">
                  <c:v>740867</c:v>
                </c:pt>
                <c:pt idx="5">
                  <c:v>827014</c:v>
                </c:pt>
                <c:pt idx="6">
                  <c:v>894173</c:v>
                </c:pt>
                <c:pt idx="7">
                  <c:v>988074</c:v>
                </c:pt>
                <c:pt idx="8">
                  <c:v>1097190</c:v>
                </c:pt>
                <c:pt idx="9">
                  <c:v>1193120</c:v>
                </c:pt>
                <c:pt idx="10">
                  <c:v>1295300</c:v>
                </c:pt>
                <c:pt idx="11">
                  <c:v>1394291</c:v>
                </c:pt>
                <c:pt idx="12">
                  <c:v>1492948</c:v>
                </c:pt>
                <c:pt idx="13">
                  <c:v>1647684</c:v>
                </c:pt>
                <c:pt idx="14">
                  <c:v>1832916</c:v>
                </c:pt>
                <c:pt idx="15">
                  <c:v>2016626</c:v>
                </c:pt>
                <c:pt idx="16">
                  <c:v>2236882</c:v>
                </c:pt>
                <c:pt idx="17">
                  <c:v>2488774</c:v>
                </c:pt>
                <c:pt idx="18">
                  <c:v>2670208</c:v>
                </c:pt>
                <c:pt idx="19">
                  <c:v>2837432</c:v>
                </c:pt>
                <c:pt idx="20">
                  <c:v>2879774</c:v>
                </c:pt>
                <c:pt idx="21">
                  <c:v>2870590</c:v>
                </c:pt>
                <c:pt idx="22">
                  <c:v>2858680</c:v>
                </c:pt>
                <c:pt idx="23">
                  <c:v>2776519</c:v>
                </c:pt>
                <c:pt idx="24">
                  <c:v>2603599</c:v>
                </c:pt>
                <c:pt idx="25">
                  <c:v>2569029</c:v>
                </c:pt>
                <c:pt idx="26">
                  <c:v>2596516</c:v>
                </c:pt>
                <c:pt idx="27">
                  <c:v>2656638</c:v>
                </c:pt>
                <c:pt idx="28">
                  <c:v>2728463</c:v>
                </c:pt>
                <c:pt idx="29">
                  <c:v>2785859</c:v>
                </c:pt>
                <c:pt idx="30">
                  <c:v>2821070</c:v>
                </c:pt>
                <c:pt idx="31">
                  <c:v>2886590</c:v>
                </c:pt>
                <c:pt idx="32">
                  <c:v>3011130</c:v>
                </c:pt>
                <c:pt idx="33">
                  <c:v>3198610</c:v>
                </c:pt>
                <c:pt idx="34">
                  <c:v>3473330</c:v>
                </c:pt>
                <c:pt idx="35">
                  <c:v>3729330</c:v>
                </c:pt>
                <c:pt idx="36">
                  <c:v>3966590</c:v>
                </c:pt>
                <c:pt idx="37">
                  <c:v>4186720</c:v>
                </c:pt>
                <c:pt idx="38">
                  <c:v>4386040</c:v>
                </c:pt>
                <c:pt idx="39">
                  <c:v>4505760</c:v>
                </c:pt>
                <c:pt idx="40">
                  <c:v>4697010</c:v>
                </c:pt>
                <c:pt idx="41">
                  <c:v>4873560</c:v>
                </c:pt>
                <c:pt idx="42">
                  <c:v>5035840</c:v>
                </c:pt>
                <c:pt idx="43">
                  <c:v>5268039</c:v>
                </c:pt>
                <c:pt idx="44">
                  <c:v>5539597</c:v>
                </c:pt>
                <c:pt idx="45">
                  <c:v>5868541</c:v>
                </c:pt>
                <c:pt idx="46">
                  <c:v>6197385</c:v>
                </c:pt>
                <c:pt idx="47">
                  <c:v>6519001</c:v>
                </c:pt>
                <c:pt idx="48">
                  <c:v>6806918</c:v>
                </c:pt>
                <c:pt idx="49">
                  <c:v>7098723</c:v>
                </c:pt>
                <c:pt idx="50">
                  <c:v>7426691</c:v>
                </c:pt>
                <c:pt idx="51">
                  <c:v>7788013</c:v>
                </c:pt>
                <c:pt idx="52">
                  <c:v>8203951</c:v>
                </c:pt>
                <c:pt idx="53">
                  <c:v>8575544</c:v>
                </c:pt>
                <c:pt idx="54">
                  <c:v>8826591</c:v>
                </c:pt>
                <c:pt idx="55">
                  <c:v>8940950</c:v>
                </c:pt>
                <c:pt idx="56">
                  <c:v>8954518</c:v>
                </c:pt>
                <c:pt idx="57">
                  <c:v>8909430</c:v>
                </c:pt>
                <c:pt idx="58">
                  <c:v>8808736</c:v>
                </c:pt>
                <c:pt idx="59">
                  <c:v>8695475</c:v>
                </c:pt>
                <c:pt idx="60">
                  <c:v>8537332</c:v>
                </c:pt>
                <c:pt idx="61">
                  <c:v>8378374</c:v>
                </c:pt>
                <c:pt idx="62">
                  <c:v>8151016</c:v>
                </c:pt>
                <c:pt idx="63">
                  <c:v>7877129</c:v>
                </c:pt>
                <c:pt idx="64">
                  <c:v>7604098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4D-4409-BF46-F1D8E6D4597F}"/>
            </c:ext>
          </c:extLst>
        </c:ser>
        <c:ser>
          <c:idx val="1"/>
          <c:order val="1"/>
          <c:tx>
            <c:v>SSI blind + disability beneficiaries 18-64</c:v>
          </c:tx>
          <c:spPr>
            <a:ln w="28575" cap="rnd">
              <a:solidFill>
                <a:srgbClr val="FF00FF"/>
              </a:solidFill>
              <a:round/>
            </a:ln>
            <a:effectLst/>
          </c:spPr>
          <c:marker>
            <c:symbol val="none"/>
          </c:marker>
          <c:cat>
            <c:numRef>
              <c:f>Totals!$A$3:$A$69</c:f>
              <c:numCache>
                <c:formatCode>General</c:formatCode>
                <c:ptCount val="67"/>
                <c:pt idx="0">
                  <c:v>1958</c:v>
                </c:pt>
                <c:pt idx="1">
                  <c:v>1959</c:v>
                </c:pt>
                <c:pt idx="2">
                  <c:v>1960</c:v>
                </c:pt>
                <c:pt idx="3">
                  <c:v>1961</c:v>
                </c:pt>
                <c:pt idx="4">
                  <c:v>1962</c:v>
                </c:pt>
                <c:pt idx="5">
                  <c:v>1963</c:v>
                </c:pt>
                <c:pt idx="6">
                  <c:v>1964</c:v>
                </c:pt>
                <c:pt idx="7">
                  <c:v>1965</c:v>
                </c:pt>
                <c:pt idx="8">
                  <c:v>1966</c:v>
                </c:pt>
                <c:pt idx="9">
                  <c:v>1967</c:v>
                </c:pt>
                <c:pt idx="10">
                  <c:v>1968</c:v>
                </c:pt>
                <c:pt idx="11">
                  <c:v>1969</c:v>
                </c:pt>
                <c:pt idx="12">
                  <c:v>1970</c:v>
                </c:pt>
                <c:pt idx="13">
                  <c:v>1971</c:v>
                </c:pt>
                <c:pt idx="14">
                  <c:v>1972</c:v>
                </c:pt>
                <c:pt idx="15">
                  <c:v>1973</c:v>
                </c:pt>
                <c:pt idx="16">
                  <c:v>1974</c:v>
                </c:pt>
                <c:pt idx="17">
                  <c:v>1975</c:v>
                </c:pt>
                <c:pt idx="18">
                  <c:v>1976</c:v>
                </c:pt>
                <c:pt idx="19">
                  <c:v>1977</c:v>
                </c:pt>
                <c:pt idx="20">
                  <c:v>1978</c:v>
                </c:pt>
                <c:pt idx="21">
                  <c:v>1979</c:v>
                </c:pt>
                <c:pt idx="22">
                  <c:v>1980</c:v>
                </c:pt>
                <c:pt idx="23">
                  <c:v>1981</c:v>
                </c:pt>
                <c:pt idx="24">
                  <c:v>1982</c:v>
                </c:pt>
                <c:pt idx="25">
                  <c:v>1983</c:v>
                </c:pt>
                <c:pt idx="26">
                  <c:v>1984</c:v>
                </c:pt>
                <c:pt idx="27">
                  <c:v>1985</c:v>
                </c:pt>
                <c:pt idx="28">
                  <c:v>1986</c:v>
                </c:pt>
                <c:pt idx="29">
                  <c:v>1987</c:v>
                </c:pt>
                <c:pt idx="30">
                  <c:v>1988</c:v>
                </c:pt>
                <c:pt idx="31">
                  <c:v>1989</c:v>
                </c:pt>
                <c:pt idx="32">
                  <c:v>1990</c:v>
                </c:pt>
                <c:pt idx="33">
                  <c:v>1991</c:v>
                </c:pt>
                <c:pt idx="34">
                  <c:v>1992</c:v>
                </c:pt>
                <c:pt idx="35">
                  <c:v>1993</c:v>
                </c:pt>
                <c:pt idx="36">
                  <c:v>1994</c:v>
                </c:pt>
                <c:pt idx="37">
                  <c:v>1995</c:v>
                </c:pt>
                <c:pt idx="38">
                  <c:v>1996</c:v>
                </c:pt>
                <c:pt idx="39">
                  <c:v>1997</c:v>
                </c:pt>
                <c:pt idx="40">
                  <c:v>1998</c:v>
                </c:pt>
                <c:pt idx="41">
                  <c:v>1999</c:v>
                </c:pt>
                <c:pt idx="42">
                  <c:v>2000</c:v>
                </c:pt>
                <c:pt idx="43">
                  <c:v>2001</c:v>
                </c:pt>
                <c:pt idx="44">
                  <c:v>2002</c:v>
                </c:pt>
                <c:pt idx="45">
                  <c:v>2003</c:v>
                </c:pt>
                <c:pt idx="46">
                  <c:v>2004</c:v>
                </c:pt>
                <c:pt idx="47">
                  <c:v>2005</c:v>
                </c:pt>
                <c:pt idx="48">
                  <c:v>2006</c:v>
                </c:pt>
                <c:pt idx="49">
                  <c:v>2007</c:v>
                </c:pt>
                <c:pt idx="50">
                  <c:v>2008</c:v>
                </c:pt>
                <c:pt idx="51">
                  <c:v>2009</c:v>
                </c:pt>
                <c:pt idx="52">
                  <c:v>2010</c:v>
                </c:pt>
                <c:pt idx="53">
                  <c:v>2011</c:v>
                </c:pt>
                <c:pt idx="54">
                  <c:v>2012</c:v>
                </c:pt>
                <c:pt idx="55">
                  <c:v>2013</c:v>
                </c:pt>
                <c:pt idx="56">
                  <c:v>2014</c:v>
                </c:pt>
                <c:pt idx="57">
                  <c:v>2015</c:v>
                </c:pt>
                <c:pt idx="58">
                  <c:v>2016</c:v>
                </c:pt>
                <c:pt idx="59">
                  <c:v>2017</c:v>
                </c:pt>
                <c:pt idx="60">
                  <c:v>2018</c:v>
                </c:pt>
                <c:pt idx="61">
                  <c:v>2019</c:v>
                </c:pt>
                <c:pt idx="62">
                  <c:v>2020</c:v>
                </c:pt>
                <c:pt idx="63">
                  <c:v>2021</c:v>
                </c:pt>
                <c:pt idx="64">
                  <c:v>2022</c:v>
                </c:pt>
                <c:pt idx="65">
                  <c:v>2023</c:v>
                </c:pt>
                <c:pt idx="66">
                  <c:v>2024</c:v>
                </c:pt>
              </c:numCache>
            </c:numRef>
          </c:cat>
          <c:val>
            <c:numRef>
              <c:f>Totals!$E$3:$E$69</c:f>
              <c:numCache>
                <c:formatCode>General</c:formatCode>
                <c:ptCount val="67"/>
                <c:pt idx="16" formatCode="#,##0">
                  <c:v>1503155</c:v>
                </c:pt>
                <c:pt idx="17" formatCode="#,##0">
                  <c:v>1699394</c:v>
                </c:pt>
                <c:pt idx="18" formatCode="#,##0">
                  <c:v>1713594</c:v>
                </c:pt>
                <c:pt idx="19" formatCode="#,##0">
                  <c:v>1736879</c:v>
                </c:pt>
                <c:pt idx="20" formatCode="#,##0">
                  <c:v>1747126</c:v>
                </c:pt>
                <c:pt idx="21" formatCode="#,##0">
                  <c:v>1726553</c:v>
                </c:pt>
                <c:pt idx="22" formatCode="#,##0">
                  <c:v>1730847</c:v>
                </c:pt>
                <c:pt idx="23" formatCode="#,##0">
                  <c:v>1702895</c:v>
                </c:pt>
                <c:pt idx="24" formatCode="#,##0">
                  <c:v>1655279</c:v>
                </c:pt>
                <c:pt idx="25" formatCode="#,##0">
                  <c:v>1699774</c:v>
                </c:pt>
                <c:pt idx="26" formatCode="#,##0">
                  <c:v>1780459</c:v>
                </c:pt>
                <c:pt idx="27" formatCode="#,##0">
                  <c:v>1879168</c:v>
                </c:pt>
                <c:pt idx="28" formatCode="#,##0">
                  <c:v>2010458</c:v>
                </c:pt>
                <c:pt idx="29" formatCode="#,##0">
                  <c:v>2118710</c:v>
                </c:pt>
                <c:pt idx="30" formatCode="#,##0">
                  <c:v>2202714</c:v>
                </c:pt>
                <c:pt idx="31" formatCode="#,##0">
                  <c:v>2301926</c:v>
                </c:pt>
                <c:pt idx="32" formatCode="#,##0">
                  <c:v>2449897</c:v>
                </c:pt>
                <c:pt idx="33" formatCode="#,##0">
                  <c:v>2641524</c:v>
                </c:pt>
                <c:pt idx="34" formatCode="#,##0">
                  <c:v>2910016</c:v>
                </c:pt>
                <c:pt idx="35" formatCode="#,##0">
                  <c:v>3148413</c:v>
                </c:pt>
                <c:pt idx="36" formatCode="#,##0">
                  <c:v>3335255</c:v>
                </c:pt>
                <c:pt idx="37" formatCode="#,##0">
                  <c:v>3482256</c:v>
                </c:pt>
                <c:pt idx="38" formatCode="#,##0">
                  <c:v>3568393</c:v>
                </c:pt>
                <c:pt idx="39" formatCode="#,##0">
                  <c:v>3561625</c:v>
                </c:pt>
                <c:pt idx="40" formatCode="#,##0">
                  <c:v>3646020</c:v>
                </c:pt>
                <c:pt idx="41" formatCode="#,##0">
                  <c:v>3690970</c:v>
                </c:pt>
                <c:pt idx="42" formatCode="#,##0">
                  <c:v>3744022</c:v>
                </c:pt>
                <c:pt idx="43" formatCode="#,##0">
                  <c:v>3811494</c:v>
                </c:pt>
                <c:pt idx="44" formatCode="#,##0">
                  <c:v>3877752</c:v>
                </c:pt>
                <c:pt idx="45" formatCode="#,##0">
                  <c:v>3953248</c:v>
                </c:pt>
                <c:pt idx="46" formatCode="#,##0">
                  <c:v>4017108</c:v>
                </c:pt>
                <c:pt idx="47" formatCode="#,##0">
                  <c:v>4082870</c:v>
                </c:pt>
                <c:pt idx="48" formatCode="#,##0">
                  <c:v>4152130</c:v>
                </c:pt>
                <c:pt idx="49" formatCode="#,##0">
                  <c:v>4221920</c:v>
                </c:pt>
                <c:pt idx="50" formatCode="#,##0">
                  <c:v>4333096</c:v>
                </c:pt>
                <c:pt idx="51" formatCode="#,##0">
                  <c:v>4451288</c:v>
                </c:pt>
                <c:pt idx="52" formatCode="#,##0">
                  <c:v>4631507</c:v>
                </c:pt>
                <c:pt idx="53" formatCode="#,##0">
                  <c:v>4777010</c:v>
                </c:pt>
                <c:pt idx="54" formatCode="#,##0">
                  <c:v>4869484</c:v>
                </c:pt>
                <c:pt idx="55" formatCode="#,##0">
                  <c:v>4934272</c:v>
                </c:pt>
                <c:pt idx="56" formatCode="#,##0">
                  <c:v>4913072</c:v>
                </c:pt>
                <c:pt idx="57" formatCode="#,##0">
                  <c:v>4888555</c:v>
                </c:pt>
                <c:pt idx="58" formatCode="#,##0">
                  <c:v>4845735</c:v>
                </c:pt>
                <c:pt idx="59" formatCode="#,##0">
                  <c:v>4805112</c:v>
                </c:pt>
                <c:pt idx="60" formatCode="#,##0">
                  <c:v>4714234</c:v>
                </c:pt>
                <c:pt idx="61" formatCode="#,##0">
                  <c:v>4646559</c:v>
                </c:pt>
                <c:pt idx="62" formatCode="#,##0">
                  <c:v>4556131</c:v>
                </c:pt>
                <c:pt idx="63" formatCode="#,##0">
                  <c:v>4363898</c:v>
                </c:pt>
                <c:pt idx="64" formatCode="#,##0">
                  <c:v>4195789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4D-4409-BF46-F1D8E6D45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3113871"/>
        <c:axId val="219681792"/>
      </c:lineChart>
      <c:catAx>
        <c:axId val="27311387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681792"/>
        <c:crosses val="autoZero"/>
        <c:auto val="1"/>
        <c:lblAlgn val="ctr"/>
        <c:lblOffset val="100"/>
        <c:noMultiLvlLbl val="0"/>
      </c:catAx>
      <c:valAx>
        <c:axId val="219681792"/>
        <c:scaling>
          <c:orientation val="minMax"/>
          <c:max val="9000000"/>
        </c:scaling>
        <c:delete val="0"/>
        <c:axPos val="l"/>
        <c:majorGridlines>
          <c:spPr>
            <a:ln w="9525" cap="flat" cmpd="sng" algn="ctr">
              <a:solidFill>
                <a:srgbClr val="0070C0"/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rgbClr val="00467A"/>
                    </a:solidFill>
                  </a:rPr>
                  <a:t>Social Security Disability worker and SSI disabled beneficiaries (number)</a:t>
                </a:r>
              </a:p>
            </c:rich>
          </c:tx>
          <c:layout>
            <c:manualLayout>
              <c:xMode val="edge"/>
              <c:yMode val="edge"/>
              <c:x val="1.4672168729940394E-2"/>
              <c:y val="8.171545065180391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113871"/>
        <c:crossesAt val="1"/>
        <c:crossBetween val="midCat"/>
      </c:valAx>
      <c:spPr>
        <a:noFill/>
        <a:ln>
          <a:noFill/>
        </a:ln>
        <a:effectLst/>
      </c:spPr>
    </c:plotArea>
    <c:plotVisOnly val="1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Men</c:v>
          </c:tx>
          <c:spPr>
            <a:ln w="28575" cap="rnd">
              <a:solidFill>
                <a:srgbClr val="006BBC"/>
              </a:solidFill>
              <a:round/>
            </a:ln>
            <a:effectLst/>
          </c:spPr>
          <c:marker>
            <c:symbol val="none"/>
          </c:marker>
          <c:cat>
            <c:numRef>
              <c:f>'SSDI x Age'!$A$4:$A$68</c:f>
              <c:numCache>
                <c:formatCode>General</c:formatCode>
                <c:ptCount val="65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</c:numCache>
            </c:numRef>
          </c:cat>
          <c:val>
            <c:numRef>
              <c:f>'SSDI x Age'!$AC$4:$AC$68</c:f>
              <c:numCache>
                <c:formatCode>.0</c:formatCode>
                <c:ptCount val="65"/>
                <c:pt idx="0">
                  <c:v>57.3</c:v>
                </c:pt>
                <c:pt idx="5">
                  <c:v>54.4</c:v>
                </c:pt>
                <c:pt idx="10">
                  <c:v>53.9</c:v>
                </c:pt>
                <c:pt idx="15">
                  <c:v>53.5</c:v>
                </c:pt>
                <c:pt idx="20">
                  <c:v>52.9</c:v>
                </c:pt>
                <c:pt idx="22">
                  <c:v>53.2</c:v>
                </c:pt>
                <c:pt idx="23">
                  <c:v>52.9</c:v>
                </c:pt>
                <c:pt idx="24">
                  <c:v>52.5</c:v>
                </c:pt>
                <c:pt idx="25">
                  <c:v>51.9</c:v>
                </c:pt>
                <c:pt idx="26">
                  <c:v>51.4</c:v>
                </c:pt>
                <c:pt idx="27">
                  <c:v>51.1</c:v>
                </c:pt>
                <c:pt idx="28">
                  <c:v>50.9</c:v>
                </c:pt>
                <c:pt idx="29">
                  <c:v>50.7</c:v>
                </c:pt>
                <c:pt idx="30">
                  <c:v>50.4</c:v>
                </c:pt>
                <c:pt idx="31">
                  <c:v>50.1</c:v>
                </c:pt>
                <c:pt idx="32">
                  <c:v>49.9</c:v>
                </c:pt>
                <c:pt idx="33">
                  <c:v>49.6</c:v>
                </c:pt>
                <c:pt idx="34">
                  <c:v>49.6</c:v>
                </c:pt>
                <c:pt idx="35">
                  <c:v>49.7</c:v>
                </c:pt>
                <c:pt idx="36">
                  <c:v>50</c:v>
                </c:pt>
                <c:pt idx="37">
                  <c:v>50.3</c:v>
                </c:pt>
                <c:pt idx="38">
                  <c:v>50.5</c:v>
                </c:pt>
                <c:pt idx="39">
                  <c:v>50.7</c:v>
                </c:pt>
                <c:pt idx="40">
                  <c:v>50.8</c:v>
                </c:pt>
                <c:pt idx="41">
                  <c:v>51</c:v>
                </c:pt>
                <c:pt idx="42">
                  <c:v>51.1</c:v>
                </c:pt>
                <c:pt idx="43">
                  <c:v>51.3</c:v>
                </c:pt>
                <c:pt idx="44">
                  <c:v>51.6</c:v>
                </c:pt>
                <c:pt idx="45">
                  <c:v>51.9</c:v>
                </c:pt>
                <c:pt idx="46">
                  <c:v>52.2</c:v>
                </c:pt>
                <c:pt idx="47">
                  <c:v>52.5</c:v>
                </c:pt>
                <c:pt idx="48">
                  <c:v>52.7</c:v>
                </c:pt>
                <c:pt idx="49">
                  <c:v>52.8</c:v>
                </c:pt>
                <c:pt idx="50">
                  <c:v>52.9</c:v>
                </c:pt>
                <c:pt idx="51">
                  <c:v>53.1</c:v>
                </c:pt>
                <c:pt idx="52">
                  <c:v>53.3</c:v>
                </c:pt>
                <c:pt idx="53">
                  <c:v>53.5</c:v>
                </c:pt>
                <c:pt idx="54">
                  <c:v>53.7</c:v>
                </c:pt>
                <c:pt idx="55">
                  <c:v>53.9</c:v>
                </c:pt>
                <c:pt idx="56">
                  <c:v>54.2</c:v>
                </c:pt>
                <c:pt idx="57">
                  <c:v>54.4</c:v>
                </c:pt>
                <c:pt idx="58">
                  <c:v>54.7</c:v>
                </c:pt>
                <c:pt idx="59">
                  <c:v>54.9</c:v>
                </c:pt>
                <c:pt idx="60">
                  <c:v>54.9</c:v>
                </c:pt>
                <c:pt idx="61">
                  <c:v>55.2</c:v>
                </c:pt>
                <c:pt idx="62">
                  <c:v>55.5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19-4197-8B47-B17C6B7A9461}"/>
            </c:ext>
          </c:extLst>
        </c:ser>
        <c:ser>
          <c:idx val="1"/>
          <c:order val="1"/>
          <c:tx>
            <c:v>Women </c:v>
          </c:tx>
          <c:spPr>
            <a:ln w="28575" cap="rnd">
              <a:solidFill>
                <a:srgbClr val="FF00FF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'SSDI x Age'!$A$4:$A$68</c:f>
              <c:numCache>
                <c:formatCode>General</c:formatCode>
                <c:ptCount val="65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  <c:pt idx="62">
                  <c:v>2022</c:v>
                </c:pt>
                <c:pt idx="63">
                  <c:v>2023</c:v>
                </c:pt>
                <c:pt idx="64">
                  <c:v>2024</c:v>
                </c:pt>
              </c:numCache>
            </c:numRef>
          </c:cat>
          <c:val>
            <c:numRef>
              <c:f>'SSDI x Age'!$AD$4:$AD$68</c:f>
              <c:numCache>
                <c:formatCode>.0</c:formatCode>
                <c:ptCount val="65"/>
                <c:pt idx="0">
                  <c:v>56.7</c:v>
                </c:pt>
                <c:pt idx="5">
                  <c:v>55.2</c:v>
                </c:pt>
                <c:pt idx="10">
                  <c:v>55</c:v>
                </c:pt>
                <c:pt idx="15">
                  <c:v>54.4</c:v>
                </c:pt>
                <c:pt idx="20">
                  <c:v>53.7</c:v>
                </c:pt>
                <c:pt idx="22">
                  <c:v>53.9</c:v>
                </c:pt>
                <c:pt idx="23">
                  <c:v>53.6</c:v>
                </c:pt>
                <c:pt idx="24">
                  <c:v>53.2</c:v>
                </c:pt>
                <c:pt idx="25">
                  <c:v>52.6</c:v>
                </c:pt>
                <c:pt idx="26">
                  <c:v>52</c:v>
                </c:pt>
                <c:pt idx="27">
                  <c:v>51.7</c:v>
                </c:pt>
                <c:pt idx="28">
                  <c:v>51.4</c:v>
                </c:pt>
                <c:pt idx="29">
                  <c:v>51.1</c:v>
                </c:pt>
                <c:pt idx="30">
                  <c:v>50.8</c:v>
                </c:pt>
                <c:pt idx="31">
                  <c:v>50.5</c:v>
                </c:pt>
                <c:pt idx="32">
                  <c:v>50.1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50.1</c:v>
                </c:pt>
                <c:pt idx="37">
                  <c:v>50.3</c:v>
                </c:pt>
                <c:pt idx="38">
                  <c:v>50.5</c:v>
                </c:pt>
                <c:pt idx="39">
                  <c:v>50.6</c:v>
                </c:pt>
                <c:pt idx="40">
                  <c:v>50.8</c:v>
                </c:pt>
                <c:pt idx="41">
                  <c:v>50.9</c:v>
                </c:pt>
                <c:pt idx="42">
                  <c:v>51</c:v>
                </c:pt>
                <c:pt idx="43">
                  <c:v>51.2</c:v>
                </c:pt>
                <c:pt idx="44">
                  <c:v>51.4</c:v>
                </c:pt>
                <c:pt idx="45">
                  <c:v>51.7</c:v>
                </c:pt>
                <c:pt idx="46">
                  <c:v>52</c:v>
                </c:pt>
                <c:pt idx="47">
                  <c:v>52.3</c:v>
                </c:pt>
                <c:pt idx="48">
                  <c:v>52.5</c:v>
                </c:pt>
                <c:pt idx="49">
                  <c:v>52.6</c:v>
                </c:pt>
                <c:pt idx="50">
                  <c:v>52.7</c:v>
                </c:pt>
                <c:pt idx="51">
                  <c:v>52.9</c:v>
                </c:pt>
                <c:pt idx="52">
                  <c:v>53.1</c:v>
                </c:pt>
                <c:pt idx="53">
                  <c:v>53.4</c:v>
                </c:pt>
                <c:pt idx="54">
                  <c:v>53.6</c:v>
                </c:pt>
                <c:pt idx="55">
                  <c:v>53.9</c:v>
                </c:pt>
                <c:pt idx="56">
                  <c:v>54.2</c:v>
                </c:pt>
                <c:pt idx="57">
                  <c:v>54.5</c:v>
                </c:pt>
                <c:pt idx="58">
                  <c:v>54.7</c:v>
                </c:pt>
                <c:pt idx="59">
                  <c:v>55</c:v>
                </c:pt>
                <c:pt idx="60">
                  <c:v>55.1</c:v>
                </c:pt>
                <c:pt idx="61">
                  <c:v>55.4</c:v>
                </c:pt>
                <c:pt idx="62">
                  <c:v>55.7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19-4197-8B47-B17C6B7A9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3109071"/>
        <c:axId val="219679808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v>Total</c:v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'SSDI x Age'!$A$4:$A$68</c15:sqref>
                        </c15:formulaRef>
                      </c:ext>
                    </c:extLst>
                    <c:numCache>
                      <c:formatCode>General</c:formatCode>
                      <c:ptCount val="65"/>
                      <c:pt idx="0">
                        <c:v>1960</c:v>
                      </c:pt>
                      <c:pt idx="1">
                        <c:v>1961</c:v>
                      </c:pt>
                      <c:pt idx="2">
                        <c:v>1962</c:v>
                      </c:pt>
                      <c:pt idx="3">
                        <c:v>1963</c:v>
                      </c:pt>
                      <c:pt idx="4">
                        <c:v>1964</c:v>
                      </c:pt>
                      <c:pt idx="5">
                        <c:v>1965</c:v>
                      </c:pt>
                      <c:pt idx="6">
                        <c:v>1966</c:v>
                      </c:pt>
                      <c:pt idx="7">
                        <c:v>1967</c:v>
                      </c:pt>
                      <c:pt idx="8">
                        <c:v>1968</c:v>
                      </c:pt>
                      <c:pt idx="9">
                        <c:v>1969</c:v>
                      </c:pt>
                      <c:pt idx="10">
                        <c:v>1970</c:v>
                      </c:pt>
                      <c:pt idx="11">
                        <c:v>1971</c:v>
                      </c:pt>
                      <c:pt idx="12">
                        <c:v>1972</c:v>
                      </c:pt>
                      <c:pt idx="13">
                        <c:v>1973</c:v>
                      </c:pt>
                      <c:pt idx="14">
                        <c:v>1974</c:v>
                      </c:pt>
                      <c:pt idx="15">
                        <c:v>1975</c:v>
                      </c:pt>
                      <c:pt idx="16">
                        <c:v>1976</c:v>
                      </c:pt>
                      <c:pt idx="17">
                        <c:v>1977</c:v>
                      </c:pt>
                      <c:pt idx="18">
                        <c:v>1978</c:v>
                      </c:pt>
                      <c:pt idx="19">
                        <c:v>1979</c:v>
                      </c:pt>
                      <c:pt idx="20">
                        <c:v>1980</c:v>
                      </c:pt>
                      <c:pt idx="21">
                        <c:v>1981</c:v>
                      </c:pt>
                      <c:pt idx="22">
                        <c:v>1982</c:v>
                      </c:pt>
                      <c:pt idx="23">
                        <c:v>1983</c:v>
                      </c:pt>
                      <c:pt idx="24">
                        <c:v>1984</c:v>
                      </c:pt>
                      <c:pt idx="25">
                        <c:v>1985</c:v>
                      </c:pt>
                      <c:pt idx="26">
                        <c:v>1986</c:v>
                      </c:pt>
                      <c:pt idx="27">
                        <c:v>1987</c:v>
                      </c:pt>
                      <c:pt idx="28">
                        <c:v>1988</c:v>
                      </c:pt>
                      <c:pt idx="29">
                        <c:v>1989</c:v>
                      </c:pt>
                      <c:pt idx="30">
                        <c:v>1990</c:v>
                      </c:pt>
                      <c:pt idx="31">
                        <c:v>1991</c:v>
                      </c:pt>
                      <c:pt idx="32">
                        <c:v>1992</c:v>
                      </c:pt>
                      <c:pt idx="33">
                        <c:v>1993</c:v>
                      </c:pt>
                      <c:pt idx="34">
                        <c:v>1994</c:v>
                      </c:pt>
                      <c:pt idx="35">
                        <c:v>1995</c:v>
                      </c:pt>
                      <c:pt idx="36">
                        <c:v>1996</c:v>
                      </c:pt>
                      <c:pt idx="37">
                        <c:v>1997</c:v>
                      </c:pt>
                      <c:pt idx="38">
                        <c:v>1998</c:v>
                      </c:pt>
                      <c:pt idx="39">
                        <c:v>1999</c:v>
                      </c:pt>
                      <c:pt idx="40">
                        <c:v>2000</c:v>
                      </c:pt>
                      <c:pt idx="41">
                        <c:v>2001</c:v>
                      </c:pt>
                      <c:pt idx="42">
                        <c:v>2002</c:v>
                      </c:pt>
                      <c:pt idx="43">
                        <c:v>2003</c:v>
                      </c:pt>
                      <c:pt idx="44">
                        <c:v>2004</c:v>
                      </c:pt>
                      <c:pt idx="45">
                        <c:v>2005</c:v>
                      </c:pt>
                      <c:pt idx="46">
                        <c:v>2006</c:v>
                      </c:pt>
                      <c:pt idx="47">
                        <c:v>2007</c:v>
                      </c:pt>
                      <c:pt idx="48">
                        <c:v>2008</c:v>
                      </c:pt>
                      <c:pt idx="49">
                        <c:v>2009</c:v>
                      </c:pt>
                      <c:pt idx="50">
                        <c:v>2010</c:v>
                      </c:pt>
                      <c:pt idx="51">
                        <c:v>2011</c:v>
                      </c:pt>
                      <c:pt idx="52">
                        <c:v>2012</c:v>
                      </c:pt>
                      <c:pt idx="53">
                        <c:v>2013</c:v>
                      </c:pt>
                      <c:pt idx="54">
                        <c:v>2014</c:v>
                      </c:pt>
                      <c:pt idx="55">
                        <c:v>2015</c:v>
                      </c:pt>
                      <c:pt idx="56">
                        <c:v>2016</c:v>
                      </c:pt>
                      <c:pt idx="57">
                        <c:v>2017</c:v>
                      </c:pt>
                      <c:pt idx="58">
                        <c:v>2018</c:v>
                      </c:pt>
                      <c:pt idx="59">
                        <c:v>2019</c:v>
                      </c:pt>
                      <c:pt idx="60">
                        <c:v>2020</c:v>
                      </c:pt>
                      <c:pt idx="61">
                        <c:v>2021</c:v>
                      </c:pt>
                      <c:pt idx="62">
                        <c:v>2022</c:v>
                      </c:pt>
                      <c:pt idx="63">
                        <c:v>2023</c:v>
                      </c:pt>
                      <c:pt idx="64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'SSDI x Age'!$AB$4:$AB$68</c15:sqref>
                        </c15:formulaRef>
                      </c:ext>
                    </c:extLst>
                    <c:numCache>
                      <c:formatCode>.0</c:formatCode>
                      <c:ptCount val="65"/>
                      <c:pt idx="36">
                        <c:v>50</c:v>
                      </c:pt>
                      <c:pt idx="37">
                        <c:v>50.3</c:v>
                      </c:pt>
                      <c:pt idx="38">
                        <c:v>50.5</c:v>
                      </c:pt>
                      <c:pt idx="39">
                        <c:v>50.6</c:v>
                      </c:pt>
                      <c:pt idx="40">
                        <c:v>50.8</c:v>
                      </c:pt>
                      <c:pt idx="41">
                        <c:v>50.9</c:v>
                      </c:pt>
                      <c:pt idx="42">
                        <c:v>51</c:v>
                      </c:pt>
                      <c:pt idx="43">
                        <c:v>51.3</c:v>
                      </c:pt>
                      <c:pt idx="44">
                        <c:v>51.5</c:v>
                      </c:pt>
                      <c:pt idx="45">
                        <c:v>51.8</c:v>
                      </c:pt>
                      <c:pt idx="46">
                        <c:v>52.1</c:v>
                      </c:pt>
                      <c:pt idx="47">
                        <c:v>52.4</c:v>
                      </c:pt>
                      <c:pt idx="48">
                        <c:v>52.6</c:v>
                      </c:pt>
                      <c:pt idx="49">
                        <c:v>52.7</c:v>
                      </c:pt>
                      <c:pt idx="50">
                        <c:v>52.8</c:v>
                      </c:pt>
                      <c:pt idx="51">
                        <c:v>53</c:v>
                      </c:pt>
                      <c:pt idx="52">
                        <c:v>53.2</c:v>
                      </c:pt>
                      <c:pt idx="53">
                        <c:v>53.4</c:v>
                      </c:pt>
                      <c:pt idx="54">
                        <c:v>53.7</c:v>
                      </c:pt>
                      <c:pt idx="55">
                        <c:v>53.9</c:v>
                      </c:pt>
                      <c:pt idx="56">
                        <c:v>54.2</c:v>
                      </c:pt>
                      <c:pt idx="57">
                        <c:v>54.5</c:v>
                      </c:pt>
                      <c:pt idx="58">
                        <c:v>54.7</c:v>
                      </c:pt>
                      <c:pt idx="59">
                        <c:v>54.9</c:v>
                      </c:pt>
                      <c:pt idx="60">
                        <c:v>55</c:v>
                      </c:pt>
                      <c:pt idx="61">
                        <c:v>55.3</c:v>
                      </c:pt>
                      <c:pt idx="62">
                        <c:v>55.6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2F19-4197-8B47-B17C6B7A9461}"/>
                  </c:ext>
                </c:extLst>
              </c15:ser>
            </c15:filteredLineSeries>
          </c:ext>
        </c:extLst>
      </c:lineChart>
      <c:catAx>
        <c:axId val="27310907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679808"/>
        <c:crosses val="autoZero"/>
        <c:auto val="1"/>
        <c:lblAlgn val="ctr"/>
        <c:lblOffset val="100"/>
        <c:noMultiLvlLbl val="0"/>
      </c:catAx>
      <c:valAx>
        <c:axId val="219679808"/>
        <c:scaling>
          <c:orientation val="minMax"/>
          <c:min val="49"/>
        </c:scaling>
        <c:delete val="0"/>
        <c:axPos val="l"/>
        <c:majorGridlines>
          <c:spPr>
            <a:ln w="9525" cap="flat" cmpd="sng" algn="ctr">
              <a:solidFill>
                <a:srgbClr val="0070C0">
                  <a:alpha val="65000"/>
                </a:srgb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rgbClr val="00467A"/>
                    </a:solidFill>
                  </a:rPr>
                  <a:t>Average age of Social Security Disability Insurance recipients (in years)</a:t>
                </a:r>
              </a:p>
            </c:rich>
          </c:tx>
          <c:layout>
            <c:manualLayout>
              <c:xMode val="edge"/>
              <c:yMode val="edge"/>
              <c:x val="1.856686804530535E-2"/>
              <c:y val="5.731883512219060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3109071"/>
        <c:crossesAt val="1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span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50 and older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'SSDI x Age'!$A$40:$A$68</c:f>
              <c:numCache>
                <c:formatCode>General</c:formatCode>
                <c:ptCount val="29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</c:numCache>
            </c:numRef>
          </c:cat>
          <c:val>
            <c:numRef>
              <c:f>'SSDI x Age'!$AA$40:$AA$68</c:f>
              <c:numCache>
                <c:formatCode>.0</c:formatCode>
                <c:ptCount val="29"/>
                <c:pt idx="0">
                  <c:v>56.5</c:v>
                </c:pt>
                <c:pt idx="1">
                  <c:v>57.699999999999996</c:v>
                </c:pt>
                <c:pt idx="2">
                  <c:v>58.5</c:v>
                </c:pt>
                <c:pt idx="3">
                  <c:v>59.3</c:v>
                </c:pt>
                <c:pt idx="4">
                  <c:v>60.103011839955833</c:v>
                </c:pt>
                <c:pt idx="5">
                  <c:v>60.780586476296023</c:v>
                </c:pt>
                <c:pt idx="6">
                  <c:v>61.495466186439188</c:v>
                </c:pt>
                <c:pt idx="7">
                  <c:v>62.430440547318327</c:v>
                </c:pt>
                <c:pt idx="8">
                  <c:v>63.541671204871079</c:v>
                </c:pt>
                <c:pt idx="9">
                  <c:v>64.726972737080416</c:v>
                </c:pt>
                <c:pt idx="10">
                  <c:v>65.940003978305597</c:v>
                </c:pt>
                <c:pt idx="11">
                  <c:v>67.125411147892379</c:v>
                </c:pt>
                <c:pt idx="12">
                  <c:v>68.112043438995926</c:v>
                </c:pt>
                <c:pt idx="13">
                  <c:v>68.684310105799767</c:v>
                </c:pt>
                <c:pt idx="14">
                  <c:v>69.366869694857996</c:v>
                </c:pt>
                <c:pt idx="15">
                  <c:v>70.429782647025078</c:v>
                </c:pt>
                <c:pt idx="16">
                  <c:v>71.363587595709362</c:v>
                </c:pt>
                <c:pt idx="17">
                  <c:v>72.27871758593885</c:v>
                </c:pt>
                <c:pt idx="18">
                  <c:v>73.382230065314516</c:v>
                </c:pt>
                <c:pt idx="19">
                  <c:v>74.373927400518326</c:v>
                </c:pt>
                <c:pt idx="20">
                  <c:v>75.328605602438302</c:v>
                </c:pt>
                <c:pt idx="21">
                  <c:v>75.988108757715935</c:v>
                </c:pt>
                <c:pt idx="22">
                  <c:v>76.660425060194456</c:v>
                </c:pt>
                <c:pt idx="23">
                  <c:v>77.212547446557039</c:v>
                </c:pt>
                <c:pt idx="24">
                  <c:v>77.568109300730114</c:v>
                </c:pt>
                <c:pt idx="25">
                  <c:v>78.395732759994146</c:v>
                </c:pt>
                <c:pt idx="26">
                  <c:v>79.082620976215722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07-44DC-AD61-84E194EA75BC}"/>
            </c:ext>
          </c:extLst>
        </c:ser>
        <c:ser>
          <c:idx val="1"/>
          <c:order val="1"/>
          <c:tx>
            <c:v>55 and older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'SSDI x Age'!$A$40:$A$68</c:f>
              <c:numCache>
                <c:formatCode>General</c:formatCode>
                <c:ptCount val="29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</c:numCache>
            </c:numRef>
          </c:cat>
          <c:val>
            <c:numRef>
              <c:f>'SSDI x Age'!$Z$40:$Z$68</c:f>
              <c:numCache>
                <c:formatCode>.0</c:formatCode>
                <c:ptCount val="29"/>
                <c:pt idx="0">
                  <c:v>41</c:v>
                </c:pt>
                <c:pt idx="1">
                  <c:v>41.599999999999994</c:v>
                </c:pt>
                <c:pt idx="2">
                  <c:v>42</c:v>
                </c:pt>
                <c:pt idx="3">
                  <c:v>42.3</c:v>
                </c:pt>
                <c:pt idx="4">
                  <c:v>42.530193860659338</c:v>
                </c:pt>
                <c:pt idx="5">
                  <c:v>43.081040212496532</c:v>
                </c:pt>
                <c:pt idx="6">
                  <c:v>44.012443504464315</c:v>
                </c:pt>
                <c:pt idx="7">
                  <c:v>45.103305915388503</c:v>
                </c:pt>
                <c:pt idx="8">
                  <c:v>46.304901180094504</c:v>
                </c:pt>
                <c:pt idx="9">
                  <c:v>47.488549242437607</c:v>
                </c:pt>
                <c:pt idx="10">
                  <c:v>48.661538158679157</c:v>
                </c:pt>
                <c:pt idx="11">
                  <c:v>49.823440075067026</c:v>
                </c:pt>
                <c:pt idx="12">
                  <c:v>50.768383927646916</c:v>
                </c:pt>
                <c:pt idx="13">
                  <c:v>51.217081943751246</c:v>
                </c:pt>
                <c:pt idx="14">
                  <c:v>51.841582183998909</c:v>
                </c:pt>
                <c:pt idx="15">
                  <c:v>53.028565884566618</c:v>
                </c:pt>
                <c:pt idx="16">
                  <c:v>54.130728386531104</c:v>
                </c:pt>
                <c:pt idx="17">
                  <c:v>55.216078828312426</c:v>
                </c:pt>
                <c:pt idx="18">
                  <c:v>56.641340159235824</c:v>
                </c:pt>
                <c:pt idx="19">
                  <c:v>58.13397714556374</c:v>
                </c:pt>
                <c:pt idx="20">
                  <c:v>59.75399875759701</c:v>
                </c:pt>
                <c:pt idx="21">
                  <c:v>61.030662499748438</c:v>
                </c:pt>
                <c:pt idx="22">
                  <c:v>62.277067355468901</c:v>
                </c:pt>
                <c:pt idx="23">
                  <c:v>63.341096971799068</c:v>
                </c:pt>
                <c:pt idx="24">
                  <c:v>63.890292940168436</c:v>
                </c:pt>
                <c:pt idx="25">
                  <c:v>65.000814383006798</c:v>
                </c:pt>
                <c:pt idx="26">
                  <c:v>66.025437862584099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07-44DC-AD61-84E194EA7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9415999"/>
        <c:axId val="1603996975"/>
      </c:lineChart>
      <c:catAx>
        <c:axId val="38941599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3996975"/>
        <c:crosses val="autoZero"/>
        <c:auto val="1"/>
        <c:lblAlgn val="ctr"/>
        <c:lblOffset val="100"/>
        <c:noMultiLvlLbl val="0"/>
      </c:catAx>
      <c:valAx>
        <c:axId val="1603996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0070C0">
                  <a:alpha val="65000"/>
                </a:srgb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rgbClr val="00467A"/>
                    </a:solidFill>
                  </a:rPr>
                  <a:t>% of Disability</a:t>
                </a:r>
                <a:r>
                  <a:rPr lang="en-US" sz="1400" b="1" baseline="0">
                    <a:solidFill>
                      <a:srgbClr val="00467A"/>
                    </a:solidFill>
                  </a:rPr>
                  <a:t> Insurance recipients above a specified ages</a:t>
                </a:r>
                <a:endParaRPr lang="en-US" sz="1400" b="1">
                  <a:solidFill>
                    <a:srgbClr val="00467A"/>
                  </a:solidFill>
                </a:endParaRPr>
              </a:p>
            </c:rich>
          </c:tx>
          <c:layout>
            <c:manualLayout>
              <c:xMode val="edge"/>
              <c:yMode val="edge"/>
              <c:x val="1.3745704467353952E-2"/>
              <c:y val="7.273089761796477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9415999"/>
        <c:crossesAt val="1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60 to 64</c:v>
          </c:tx>
          <c:spPr>
            <a:ln w="28575" cap="rnd">
              <a:solidFill>
                <a:srgbClr val="FF00FF"/>
              </a:solidFill>
              <a:round/>
            </a:ln>
            <a:effectLst/>
          </c:spPr>
          <c:marker>
            <c:symbol val="none"/>
          </c:marker>
          <c:cat>
            <c:numRef>
              <c:f>'SSDI x Age'!$A$40:$A$68</c:f>
              <c:numCache>
                <c:formatCode>General</c:formatCode>
                <c:ptCount val="29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</c:numCache>
            </c:numRef>
          </c:cat>
          <c:val>
            <c:numRef>
              <c:f>'SSDI x Age'!$AM$40:$AM$68</c:f>
              <c:numCache>
                <c:formatCode>.0</c:formatCode>
                <c:ptCount val="29"/>
                <c:pt idx="0">
                  <c:v>9.9594971019844003</c:v>
                </c:pt>
                <c:pt idx="1">
                  <c:v>10.061735313123702</c:v>
                </c:pt>
                <c:pt idx="2">
                  <c:v>10.193824853516203</c:v>
                </c:pt>
                <c:pt idx="3">
                  <c:v>10.343228200371058</c:v>
                </c:pt>
                <c:pt idx="4">
                  <c:v>10.752013790194798</c:v>
                </c:pt>
                <c:pt idx="5">
                  <c:v>10.493129452894848</c:v>
                </c:pt>
                <c:pt idx="6">
                  <c:v>10.550706497584935</c:v>
                </c:pt>
                <c:pt idx="7">
                  <c:v>11.362064725934216</c:v>
                </c:pt>
                <c:pt idx="8">
                  <c:v>11.23966354259241</c:v>
                </c:pt>
                <c:pt idx="9">
                  <c:v>11.453922066674139</c:v>
                </c:pt>
                <c:pt idx="10">
                  <c:v>11.479734049757012</c:v>
                </c:pt>
                <c:pt idx="11">
                  <c:v>11.500569145788388</c:v>
                </c:pt>
                <c:pt idx="12">
                  <c:v>11.700746992470338</c:v>
                </c:pt>
                <c:pt idx="13">
                  <c:v>11.993336507892478</c:v>
                </c:pt>
                <c:pt idx="14">
                  <c:v>11.994014128666631</c:v>
                </c:pt>
                <c:pt idx="15">
                  <c:v>12.582754362544346</c:v>
                </c:pt>
                <c:pt idx="16">
                  <c:v>12.923136186150908</c:v>
                </c:pt>
                <c:pt idx="17">
                  <c:v>13.148209654615881</c:v>
                </c:pt>
                <c:pt idx="18">
                  <c:v>12.856846892587981</c:v>
                </c:pt>
                <c:pt idx="19">
                  <c:v>13.091969315547955</c:v>
                </c:pt>
                <c:pt idx="20">
                  <c:v>13.338163026359954</c:v>
                </c:pt>
                <c:pt idx="21">
                  <c:v>13.255992003954193</c:v>
                </c:pt>
                <c:pt idx="22">
                  <c:v>13.110963181397064</c:v>
                </c:pt>
                <c:pt idx="23">
                  <c:v>12.944024630494988</c:v>
                </c:pt>
                <c:pt idx="24">
                  <c:v>12.8303440104999</c:v>
                </c:pt>
                <c:pt idx="25">
                  <c:v>12.50841533071004</c:v>
                </c:pt>
                <c:pt idx="26">
                  <c:v>12.248079860988634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FF-44EC-ACD5-F7546BAED7BC}"/>
            </c:ext>
          </c:extLst>
        </c:ser>
        <c:ser>
          <c:idx val="1"/>
          <c:order val="1"/>
          <c:tx>
            <c:v>50 to 54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'SSDI x Age'!$A$40:$A$68</c:f>
              <c:numCache>
                <c:formatCode>General</c:formatCode>
                <c:ptCount val="29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</c:numCache>
            </c:numRef>
          </c:cat>
          <c:val>
            <c:numRef>
              <c:f>'SSDI x Age'!$AK$40:$AK$68</c:f>
              <c:numCache>
                <c:formatCode>.0</c:formatCode>
                <c:ptCount val="29"/>
                <c:pt idx="0">
                  <c:v>4.6524411570225492</c:v>
                </c:pt>
                <c:pt idx="1">
                  <c:v>4.7192804202972862</c:v>
                </c:pt>
                <c:pt idx="2">
                  <c:v>4.8393093234757849</c:v>
                </c:pt>
                <c:pt idx="3">
                  <c:v>4.9129871783017549</c:v>
                </c:pt>
                <c:pt idx="4">
                  <c:v>5.019542441469687</c:v>
                </c:pt>
                <c:pt idx="5">
                  <c:v>5.0246653012760039</c:v>
                </c:pt>
                <c:pt idx="6">
                  <c:v>5.1476729197916482</c:v>
                </c:pt>
                <c:pt idx="7">
                  <c:v>5.2835118370721554</c:v>
                </c:pt>
                <c:pt idx="8">
                  <c:v>5.4154196466212694</c:v>
                </c:pt>
                <c:pt idx="9">
                  <c:v>5.5415405596469114</c:v>
                </c:pt>
                <c:pt idx="10">
                  <c:v>5.6493904237358636</c:v>
                </c:pt>
                <c:pt idx="11">
                  <c:v>5.7842297173037958</c:v>
                </c:pt>
                <c:pt idx="12">
                  <c:v>5.9483651462913327</c:v>
                </c:pt>
                <c:pt idx="13">
                  <c:v>6.2229283632003547</c:v>
                </c:pt>
                <c:pt idx="14">
                  <c:v>6.5456069507266843</c:v>
                </c:pt>
                <c:pt idx="15">
                  <c:v>6.6702348554501372</c:v>
                </c:pt>
                <c:pt idx="16">
                  <c:v>6.7947474556338205</c:v>
                </c:pt>
                <c:pt idx="17">
                  <c:v>6.8025307150428898</c:v>
                </c:pt>
                <c:pt idx="18">
                  <c:v>6.7425396116881977</c:v>
                </c:pt>
                <c:pt idx="19">
                  <c:v>6.6107914452693368</c:v>
                </c:pt>
                <c:pt idx="20">
                  <c:v>6.4216130576596475</c:v>
                </c:pt>
                <c:pt idx="21">
                  <c:v>6.2234707668114737</c:v>
                </c:pt>
                <c:pt idx="22">
                  <c:v>6.0326804436914125</c:v>
                </c:pt>
                <c:pt idx="23">
                  <c:v>5.8207081729223145</c:v>
                </c:pt>
                <c:pt idx="24">
                  <c:v>5.4992185836802081</c:v>
                </c:pt>
                <c:pt idx="25">
                  <c:v>5.0972065085172842</c:v>
                </c:pt>
                <c:pt idx="26">
                  <c:v>4.8515698566377408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FF-44EC-ACD5-F7546BAED7BC}"/>
            </c:ext>
          </c:extLst>
        </c:ser>
        <c:ser>
          <c:idx val="2"/>
          <c:order val="2"/>
          <c:tx>
            <c:v>55 to 59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'SSDI x Age'!$A$40:$A$68</c:f>
              <c:numCache>
                <c:formatCode>General</c:formatCode>
                <c:ptCount val="29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</c:numCache>
            </c:numRef>
          </c:cat>
          <c:val>
            <c:numRef>
              <c:f>'SSDI x Age'!$AL$40:$AL$68</c:f>
              <c:numCache>
                <c:formatCode>.0</c:formatCode>
                <c:ptCount val="29"/>
                <c:pt idx="0">
                  <c:v>7.0681259732815525</c:v>
                </c:pt>
                <c:pt idx="1">
                  <c:v>7.1207299036907559</c:v>
                </c:pt>
                <c:pt idx="2">
                  <c:v>7.3664590042998981</c:v>
                </c:pt>
                <c:pt idx="3">
                  <c:v>7.5833258533670147</c:v>
                </c:pt>
                <c:pt idx="4">
                  <c:v>7.6570304621106073</c:v>
                </c:pt>
                <c:pt idx="5">
                  <c:v>7.4562345801277674</c:v>
                </c:pt>
                <c:pt idx="6">
                  <c:v>7.6242932493576898</c:v>
                </c:pt>
                <c:pt idx="7">
                  <c:v>7.7908604701278144</c:v>
                </c:pt>
                <c:pt idx="8">
                  <c:v>8.0720563136268719</c:v>
                </c:pt>
                <c:pt idx="9">
                  <c:v>8.1651236118270081</c:v>
                </c:pt>
                <c:pt idx="10">
                  <c:v>8.3201092792110725</c:v>
                </c:pt>
                <c:pt idx="11">
                  <c:v>8.4431814272457242</c:v>
                </c:pt>
                <c:pt idx="12">
                  <c:v>8.5991126317423863</c:v>
                </c:pt>
                <c:pt idx="13">
                  <c:v>8.9028128698226006</c:v>
                </c:pt>
                <c:pt idx="14">
                  <c:v>9.3242505220620266</c:v>
                </c:pt>
                <c:pt idx="15">
                  <c:v>9.4803107078752049</c:v>
                </c:pt>
                <c:pt idx="16">
                  <c:v>9.7987338134099637</c:v>
                </c:pt>
                <c:pt idx="17">
                  <c:v>10.051485825274224</c:v>
                </c:pt>
                <c:pt idx="18">
                  <c:v>10.096564905044673</c:v>
                </c:pt>
                <c:pt idx="19">
                  <c:v>9.9865142785331376</c:v>
                </c:pt>
                <c:pt idx="20">
                  <c:v>9.9312547164812877</c:v>
                </c:pt>
                <c:pt idx="21">
                  <c:v>9.8683066185505659</c:v>
                </c:pt>
                <c:pt idx="22">
                  <c:v>9.8840836993986958</c:v>
                </c:pt>
                <c:pt idx="23">
                  <c:v>9.651407677086258</c:v>
                </c:pt>
                <c:pt idx="24">
                  <c:v>9.426665196172026</c:v>
                </c:pt>
                <c:pt idx="25">
                  <c:v>8.6680560290792013</c:v>
                </c:pt>
                <c:pt idx="26">
                  <c:v>8.3159499743960197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FF-44EC-ACD5-F7546BAED7BC}"/>
            </c:ext>
          </c:extLst>
        </c:ser>
        <c:ser>
          <c:idx val="3"/>
          <c:order val="3"/>
          <c:tx>
            <c:v>65 and 66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'SSDI x Age'!$A$40:$A$68</c:f>
              <c:numCache>
                <c:formatCode>General</c:formatCode>
                <c:ptCount val="29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</c:numCache>
            </c:numRef>
          </c:cat>
          <c:val>
            <c:numRef>
              <c:f>'SSDI x Age'!$AN$40:$AN$68</c:f>
              <c:numCache>
                <c:formatCode>.0</c:formatCode>
                <c:ptCount val="29"/>
                <c:pt idx="8">
                  <c:v>1.8179050927350719</c:v>
                </c:pt>
                <c:pt idx="9">
                  <c:v>2.8228623448877461</c:v>
                </c:pt>
                <c:pt idx="10">
                  <c:v>4.1078301139063713</c:v>
                </c:pt>
                <c:pt idx="11">
                  <c:v>5.3257761944175313</c:v>
                </c:pt>
                <c:pt idx="12">
                  <c:v>6.4359855828108214</c:v>
                </c:pt>
                <c:pt idx="13">
                  <c:v>6.3519869107687903</c:v>
                </c:pt>
                <c:pt idx="14">
                  <c:v>6.6487208299302685</c:v>
                </c:pt>
                <c:pt idx="15">
                  <c:v>6.8700097865128065</c:v>
                </c:pt>
                <c:pt idx="16">
                  <c:v>6.6348701550294544</c:v>
                </c:pt>
                <c:pt idx="17">
                  <c:v>6.834825451997685</c:v>
                </c:pt>
                <c:pt idx="18">
                  <c:v>6.8097289260673506</c:v>
                </c:pt>
                <c:pt idx="19">
                  <c:v>6.793188507527506</c:v>
                </c:pt>
                <c:pt idx="20">
                  <c:v>7.046171144271816</c:v>
                </c:pt>
                <c:pt idx="21">
                  <c:v>7.2239819748863301</c:v>
                </c:pt>
                <c:pt idx="22">
                  <c:v>7.2936053823155937</c:v>
                </c:pt>
                <c:pt idx="23">
                  <c:v>7.3381900636396518</c:v>
                </c:pt>
                <c:pt idx="24">
                  <c:v>7.2453396657710778</c:v>
                </c:pt>
                <c:pt idx="25">
                  <c:v>8.3094343023093291</c:v>
                </c:pt>
                <c:pt idx="26">
                  <c:v>9.7439306128719192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FF-44EC-ACD5-F7546BAED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8587967"/>
        <c:axId val="88049743"/>
      </c:lineChart>
      <c:catAx>
        <c:axId val="63858796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049743"/>
        <c:crosses val="autoZero"/>
        <c:auto val="1"/>
        <c:lblAlgn val="ctr"/>
        <c:lblOffset val="100"/>
        <c:noMultiLvlLbl val="0"/>
      </c:catAx>
      <c:valAx>
        <c:axId val="88049743"/>
        <c:scaling>
          <c:orientation val="minMax"/>
          <c:max val="13.5"/>
          <c:min val="0"/>
        </c:scaling>
        <c:delete val="0"/>
        <c:axPos val="l"/>
        <c:majorGridlines>
          <c:spPr>
            <a:ln w="9525" cap="flat" cmpd="sng" algn="ctr">
              <a:solidFill>
                <a:srgbClr val="0070C0">
                  <a:alpha val="65000"/>
                </a:srgb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rgbClr val="00467A"/>
                    </a:solidFill>
                  </a:rPr>
                  <a:t>% of age</a:t>
                </a:r>
                <a:r>
                  <a:rPr lang="en-US" sz="1400" b="1" baseline="0">
                    <a:solidFill>
                      <a:srgbClr val="00467A"/>
                    </a:solidFill>
                  </a:rPr>
                  <a:t> group receiving Social Security Disability Insurance</a:t>
                </a:r>
                <a:endParaRPr lang="en-US" sz="1400" b="1">
                  <a:solidFill>
                    <a:srgbClr val="00467A"/>
                  </a:solidFill>
                </a:endParaRPr>
              </a:p>
            </c:rich>
          </c:tx>
          <c:layout>
            <c:manualLayout>
              <c:xMode val="edge"/>
              <c:yMode val="edge"/>
              <c:x val="1.8186983311115738E-2"/>
              <c:y val="0.113869971995926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8587967"/>
        <c:crossesAt val="1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17808350879216"/>
          <c:y val="4.6161196142617003E-2"/>
          <c:w val="0.82884389451318585"/>
          <c:h val="0.8098811524963873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'SSI x Age'!$A$4:$A$26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'SSI x Age'!$W$4:$W$26</c:f>
              <c:numCache>
                <c:formatCode>.0</c:formatCode>
                <c:ptCount val="23"/>
                <c:pt idx="0">
                  <c:v>2.892522208381493</c:v>
                </c:pt>
                <c:pt idx="1">
                  <c:v>2.8994461497857462</c:v>
                </c:pt>
                <c:pt idx="2">
                  <c:v>2.9186335456143295</c:v>
                </c:pt>
                <c:pt idx="3">
                  <c:v>2.9209997456855703</c:v>
                </c:pt>
                <c:pt idx="4">
                  <c:v>2.9602966336602115</c:v>
                </c:pt>
                <c:pt idx="5">
                  <c:v>3.027687411931332</c:v>
                </c:pt>
                <c:pt idx="6">
                  <c:v>3.1043979750846851</c:v>
                </c:pt>
                <c:pt idx="7">
                  <c:v>3.2066446083720104</c:v>
                </c:pt>
                <c:pt idx="8">
                  <c:v>3.3676188644788732</c:v>
                </c:pt>
                <c:pt idx="9">
                  <c:v>3.4381478010506035</c:v>
                </c:pt>
                <c:pt idx="10">
                  <c:v>3.5338995006874701</c:v>
                </c:pt>
                <c:pt idx="11">
                  <c:v>3.6095631797153063</c:v>
                </c:pt>
                <c:pt idx="12">
                  <c:v>3.6149137137190062</c:v>
                </c:pt>
                <c:pt idx="13">
                  <c:v>3.6009998698586445</c:v>
                </c:pt>
                <c:pt idx="14">
                  <c:v>3.5993387681379572</c:v>
                </c:pt>
                <c:pt idx="15">
                  <c:v>3.5888868922315611</c:v>
                </c:pt>
                <c:pt idx="16">
                  <c:v>3.5604224589609128</c:v>
                </c:pt>
                <c:pt idx="17">
                  <c:v>3.479002429234574</c:v>
                </c:pt>
                <c:pt idx="18">
                  <c:v>3.3283810872626258</c:v>
                </c:pt>
                <c:pt idx="19">
                  <c:v>3.042153681676536</c:v>
                </c:pt>
                <c:pt idx="20">
                  <c:v>2.8806780830055865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87-432B-8977-A215C3B8F2EA}"/>
            </c:ext>
          </c:extLst>
        </c:ser>
        <c:ser>
          <c:idx val="1"/>
          <c:order val="1"/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'SSI x Age'!$A$4:$A$26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'SSI x Age'!$X$4:$X$26</c:f>
              <c:numCache>
                <c:formatCode>.0</c:formatCode>
                <c:ptCount val="23"/>
                <c:pt idx="0">
                  <c:v>3.9087507190041926</c:v>
                </c:pt>
                <c:pt idx="1">
                  <c:v>3.896736527053942</c:v>
                </c:pt>
                <c:pt idx="2">
                  <c:v>3.770378348498276</c:v>
                </c:pt>
                <c:pt idx="3">
                  <c:v>3.6745250980244872</c:v>
                </c:pt>
                <c:pt idx="4">
                  <c:v>3.5435026669755163</c:v>
                </c:pt>
                <c:pt idx="5">
                  <c:v>3.4279882564957496</c:v>
                </c:pt>
                <c:pt idx="6">
                  <c:v>3.4064468551044724</c:v>
                </c:pt>
                <c:pt idx="7">
                  <c:v>3.3640340941487943</c:v>
                </c:pt>
                <c:pt idx="8">
                  <c:v>3.2883911066070972</c:v>
                </c:pt>
                <c:pt idx="9">
                  <c:v>3.42547249004742</c:v>
                </c:pt>
                <c:pt idx="10">
                  <c:v>3.5470434850055992</c:v>
                </c:pt>
                <c:pt idx="11">
                  <c:v>3.6455748827794308</c:v>
                </c:pt>
                <c:pt idx="12">
                  <c:v>3.5665240266898066</c:v>
                </c:pt>
                <c:pt idx="13">
                  <c:v>3.6638328788129533</c:v>
                </c:pt>
                <c:pt idx="14">
                  <c:v>3.7879838653769768</c:v>
                </c:pt>
                <c:pt idx="15">
                  <c:v>3.8474844311593168</c:v>
                </c:pt>
                <c:pt idx="16">
                  <c:v>3.8638161081278586</c:v>
                </c:pt>
                <c:pt idx="17">
                  <c:v>3.8894007023688295</c:v>
                </c:pt>
                <c:pt idx="18">
                  <c:v>3.9258808233390843</c:v>
                </c:pt>
                <c:pt idx="19">
                  <c:v>3.8699540897810651</c:v>
                </c:pt>
                <c:pt idx="20">
                  <c:v>3.8452905891374498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87-432B-8977-A215C3B8F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3787807"/>
        <c:axId val="789915023"/>
      </c:lineChart>
      <c:catAx>
        <c:axId val="144378780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9915023"/>
        <c:crosses val="autoZero"/>
        <c:auto val="1"/>
        <c:lblAlgn val="ctr"/>
        <c:lblOffset val="100"/>
        <c:noMultiLvlLbl val="0"/>
      </c:catAx>
      <c:valAx>
        <c:axId val="78991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0070C0">
                  <a:alpha val="65000"/>
                </a:srgb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>
                    <a:solidFill>
                      <a:srgbClr val="00467A"/>
                    </a:solidFill>
                  </a:rPr>
                  <a:t>% of age group receiving SSI</a:t>
                </a:r>
              </a:p>
            </c:rich>
          </c:tx>
          <c:layout>
            <c:manualLayout>
              <c:xMode val="edge"/>
              <c:yMode val="edge"/>
              <c:x val="1.221001221001221E-2"/>
              <c:y val="0.136803798401604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3787807"/>
        <c:crossesAt val="1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257174</xdr:colOff>
      <xdr:row>5</xdr:row>
      <xdr:rowOff>19049</xdr:rowOff>
    </xdr:from>
    <xdr:to>
      <xdr:col>18</xdr:col>
      <xdr:colOff>266699</xdr:colOff>
      <xdr:row>26</xdr:row>
      <xdr:rowOff>28574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F8B437-D9AA-791F-5B1D-72CA8C1AAA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0.43398</cdr:x>
      <cdr:y>0.38599</cdr:y>
    </cdr:from>
    <cdr:to>
      <cdr:x>0.56602</cdr:x>
      <cdr:y>0.61401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275AA6F-B00A-1E8F-7D11-6A0189007C23}"/>
            </a:ext>
          </a:extLst>
        </cdr:cNvPr>
        <cdr:cNvSpPr txBox="1"/>
      </cdr:nvSpPr>
      <cdr:spPr>
        <a:xfrm xmlns:a="http://schemas.openxmlformats.org/drawingml/2006/main">
          <a:off x="3005137" y="154781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0.78404</cdr:x>
      <cdr:y>0.15914</cdr:y>
    </cdr:from>
    <cdr:to>
      <cdr:x>1</cdr:x>
      <cdr:y>0.4418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D7A94F85-B812-9501-9365-23062D6BE787}"/>
            </a:ext>
          </a:extLst>
        </cdr:cNvPr>
        <cdr:cNvSpPr txBox="1"/>
      </cdr:nvSpPr>
      <cdr:spPr>
        <a:xfrm xmlns:a="http://schemas.openxmlformats.org/drawingml/2006/main">
          <a:off x="5429251" y="638175"/>
          <a:ext cx="1495424" cy="11334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300" b="1">
              <a:solidFill>
                <a:sysClr val="windowText" lastClr="000000"/>
              </a:solidFill>
            </a:rPr>
            <a:t>Social</a:t>
          </a:r>
          <a:r>
            <a:rPr lang="en-US" sz="1300" b="1" baseline="0">
              <a:solidFill>
                <a:sysClr val="windowText" lastClr="000000"/>
              </a:solidFill>
            </a:rPr>
            <a:t> Security Disability Insurance beneficiaries (former workers only)</a:t>
          </a:r>
          <a:endParaRPr lang="en-US" sz="1300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0.71114</cdr:x>
      <cdr:y>0.50119</cdr:y>
    </cdr:from>
    <cdr:to>
      <cdr:x>1</cdr:x>
      <cdr:y>0.80048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8FC0A8F2-DDA4-9DC2-8DA1-70A8CA9CAEB1}"/>
            </a:ext>
          </a:extLst>
        </cdr:cNvPr>
        <cdr:cNvSpPr txBox="1"/>
      </cdr:nvSpPr>
      <cdr:spPr>
        <a:xfrm xmlns:a="http://schemas.openxmlformats.org/drawingml/2006/main">
          <a:off x="4924425" y="2009776"/>
          <a:ext cx="2000250" cy="1200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300" b="1">
              <a:solidFill>
                <a:srgbClr val="FF00FF"/>
              </a:solidFill>
            </a:rPr>
            <a:t>Supplemental Security Income beneficiaries who are blind or disabled (i.e.,</a:t>
          </a:r>
          <a:r>
            <a:rPr lang="en-US" sz="1300" b="1" baseline="0">
              <a:solidFill>
                <a:srgbClr val="FF00FF"/>
              </a:solidFill>
            </a:rPr>
            <a:t> excluding elderly beneficiaries)</a:t>
          </a:r>
          <a:endParaRPr lang="en-US" sz="1300" b="1">
            <a:solidFill>
              <a:srgbClr val="FF00FF"/>
            </a:solidFill>
          </a:endParaRPr>
        </a:p>
      </cdr:txBody>
    </cdr:sp>
  </cdr:relSizeAnchor>
  <cdr:relSizeAnchor xmlns:cdr="http://schemas.openxmlformats.org/drawingml/2006/chartDrawing">
    <cdr:from>
      <cdr:x>0.19257</cdr:x>
      <cdr:y>0.00475</cdr:y>
    </cdr:from>
    <cdr:to>
      <cdr:x>0.79642</cdr:x>
      <cdr:y>0.52019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6457C061-AB8A-EF53-2168-F3909B50B89A}"/>
            </a:ext>
          </a:extLst>
        </cdr:cNvPr>
        <cdr:cNvSpPr txBox="1"/>
      </cdr:nvSpPr>
      <cdr:spPr>
        <a:xfrm xmlns:a="http://schemas.openxmlformats.org/drawingml/2006/main">
          <a:off x="1333501" y="19051"/>
          <a:ext cx="4181475" cy="2066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rgbClr val="7030A0"/>
              </a:solidFill>
            </a:rPr>
            <a:t>Both of the major Federal disability income support programs -- SSDI and SSI -- peaked</a:t>
          </a:r>
          <a:r>
            <a:rPr lang="en-US" sz="1600" b="1" baseline="0">
              <a:solidFill>
                <a:srgbClr val="7030A0"/>
              </a:solidFill>
            </a:rPr>
            <a:t> in enrollment in 2013/2014 and then declined through 2022 (latest data).  SSDI has always provided benefits to more persons with disabilities than SSI, and grew most </a:t>
          </a:r>
        </a:p>
        <a:p xmlns:a="http://schemas.openxmlformats.org/drawingml/2006/main">
          <a:r>
            <a:rPr lang="en-US" sz="1600" b="1" baseline="0">
              <a:solidFill>
                <a:srgbClr val="7030A0"/>
              </a:solidFill>
            </a:rPr>
            <a:t>rapidly between 1990 and 2012.</a:t>
          </a:r>
          <a:endParaRPr lang="en-US" sz="1600" b="1">
            <a:solidFill>
              <a:srgbClr val="7030A0"/>
            </a:solidFill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214311</xdr:colOff>
      <xdr:row>3</xdr:row>
      <xdr:rowOff>147636</xdr:rowOff>
    </xdr:from>
    <xdr:to>
      <xdr:col>65</xdr:col>
      <xdr:colOff>200024</xdr:colOff>
      <xdr:row>23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01C3AE-DC42-720D-3298-B246A0FDB5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56</xdr:col>
      <xdr:colOff>209550</xdr:colOff>
      <xdr:row>24</xdr:row>
      <xdr:rowOff>14286</xdr:rowOff>
    </xdr:from>
    <xdr:to>
      <xdr:col>65</xdr:col>
      <xdr:colOff>266700</xdr:colOff>
      <xdr:row>41</xdr:row>
      <xdr:rowOff>76199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2DDCCF1-BD14-AE68-6DDC-AF4DCF844E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56</xdr:col>
      <xdr:colOff>195261</xdr:colOff>
      <xdr:row>42</xdr:row>
      <xdr:rowOff>52387</xdr:rowOff>
    </xdr:from>
    <xdr:to>
      <xdr:col>65</xdr:col>
      <xdr:colOff>295274</xdr:colOff>
      <xdr:row>60</xdr:row>
      <xdr:rowOff>142875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FD9425E-49E7-08B7-AD09-1E3DDF9384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0.35944</cdr:x>
      <cdr:y>0.5057</cdr:y>
    </cdr:from>
    <cdr:to>
      <cdr:x>0.45866</cdr:x>
      <cdr:y>0.59696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6CB43FC-BDA4-A2E3-9A62-BE9796C53C42}"/>
            </a:ext>
          </a:extLst>
        </cdr:cNvPr>
        <cdr:cNvSpPr txBox="1"/>
      </cdr:nvSpPr>
      <cdr:spPr>
        <a:xfrm xmlns:a="http://schemas.openxmlformats.org/drawingml/2006/main">
          <a:off x="1966914" y="1900239"/>
          <a:ext cx="542925" cy="34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006BBC"/>
              </a:solidFill>
            </a:rPr>
            <a:t>Men</a:t>
          </a:r>
        </a:p>
      </cdr:txBody>
    </cdr:sp>
  </cdr:relSizeAnchor>
  <cdr:relSizeAnchor xmlns:cdr="http://schemas.openxmlformats.org/drawingml/2006/chartDrawing">
    <cdr:from>
      <cdr:x>0.51088</cdr:x>
      <cdr:y>0.49303</cdr:y>
    </cdr:from>
    <cdr:to>
      <cdr:x>0.72672</cdr:x>
      <cdr:y>0.58682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DDCFEEBB-6288-F11F-477D-0DDE15A6DD53}"/>
            </a:ext>
          </a:extLst>
        </cdr:cNvPr>
        <cdr:cNvSpPr txBox="1"/>
      </cdr:nvSpPr>
      <cdr:spPr>
        <a:xfrm xmlns:a="http://schemas.openxmlformats.org/drawingml/2006/main">
          <a:off x="2795589" y="1852614"/>
          <a:ext cx="11811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FF00FF"/>
              </a:solidFill>
            </a:rPr>
            <a:t>Women</a:t>
          </a:r>
        </a:p>
      </cdr:txBody>
    </cdr:sp>
  </cdr:relSizeAnchor>
  <cdr:relSizeAnchor xmlns:cdr="http://schemas.openxmlformats.org/drawingml/2006/chartDrawing">
    <cdr:from>
      <cdr:x>0.23412</cdr:x>
      <cdr:y>0.00634</cdr:y>
    </cdr:from>
    <cdr:to>
      <cdr:x>0.99478</cdr:x>
      <cdr:y>0.32066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66262F05-773A-9AAC-8F4A-81594E1A2F5A}"/>
            </a:ext>
          </a:extLst>
        </cdr:cNvPr>
        <cdr:cNvSpPr txBox="1"/>
      </cdr:nvSpPr>
      <cdr:spPr>
        <a:xfrm xmlns:a="http://schemas.openxmlformats.org/drawingml/2006/main">
          <a:off x="1281114" y="23815"/>
          <a:ext cx="4162426" cy="1181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>
              <a:solidFill>
                <a:srgbClr val="7030A0"/>
              </a:solidFill>
            </a:rPr>
            <a:t>The average age of Social Security Disability Insurance recipeints dropped through</a:t>
          </a:r>
          <a:r>
            <a:rPr lang="en-US" sz="1600" b="1" baseline="0">
              <a:solidFill>
                <a:srgbClr val="7030A0"/>
              </a:solidFill>
            </a:rPr>
            <a:t> the</a:t>
          </a:r>
          <a:r>
            <a:rPr lang="en-US" sz="1600" b="1">
              <a:solidFill>
                <a:srgbClr val="7030A0"/>
              </a:solidFill>
            </a:rPr>
            <a:t> mid-1990s, then rose (note</a:t>
          </a:r>
          <a:r>
            <a:rPr lang="en-US" sz="1600" b="1" baseline="0">
              <a:solidFill>
                <a:srgbClr val="7030A0"/>
              </a:solidFill>
            </a:rPr>
            <a:t> that initially, eligibiltiy was restricted to those 50 and older).</a:t>
          </a:r>
          <a:endParaRPr lang="en-US" sz="1600" b="1">
            <a:solidFill>
              <a:srgbClr val="7030A0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0.70619</cdr:x>
      <cdr:y>0.02165</cdr:y>
    </cdr:from>
    <cdr:to>
      <cdr:x>0.89347</cdr:x>
      <cdr:y>0.09668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8834139-79AF-A72B-D4EA-A52E3F618A13}"/>
            </a:ext>
          </a:extLst>
        </cdr:cNvPr>
        <cdr:cNvSpPr txBox="1"/>
      </cdr:nvSpPr>
      <cdr:spPr>
        <a:xfrm xmlns:a="http://schemas.openxmlformats.org/drawingml/2006/main">
          <a:off x="3914775" y="71439"/>
          <a:ext cx="10382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00B050"/>
              </a:solidFill>
            </a:rPr>
            <a:t>50 &amp; older</a:t>
          </a:r>
        </a:p>
      </cdr:txBody>
    </cdr:sp>
  </cdr:relSizeAnchor>
  <cdr:relSizeAnchor xmlns:cdr="http://schemas.openxmlformats.org/drawingml/2006/chartDrawing">
    <cdr:from>
      <cdr:x>0.70619</cdr:x>
      <cdr:y>0.15152</cdr:y>
    </cdr:from>
    <cdr:to>
      <cdr:x>0.89519</cdr:x>
      <cdr:y>0.24098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DD835378-26ED-17DC-3432-0A2C3BB45AFA}"/>
            </a:ext>
          </a:extLst>
        </cdr:cNvPr>
        <cdr:cNvSpPr txBox="1"/>
      </cdr:nvSpPr>
      <cdr:spPr>
        <a:xfrm xmlns:a="http://schemas.openxmlformats.org/drawingml/2006/main">
          <a:off x="3914775" y="500064"/>
          <a:ext cx="104775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ysClr val="windowText" lastClr="000000"/>
              </a:solidFill>
            </a:rPr>
            <a:t>55 &amp; older</a:t>
          </a:r>
        </a:p>
      </cdr:txBody>
    </cdr:sp>
  </cdr:relSizeAnchor>
  <cdr:relSizeAnchor xmlns:cdr="http://schemas.openxmlformats.org/drawingml/2006/chartDrawing">
    <cdr:from>
      <cdr:x>0.18557</cdr:x>
      <cdr:y>0.43146</cdr:y>
    </cdr:from>
    <cdr:to>
      <cdr:x>0.99656</cdr:x>
      <cdr:y>0.82684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5094F8DC-6113-7E02-D187-CF10EE748068}"/>
            </a:ext>
          </a:extLst>
        </cdr:cNvPr>
        <cdr:cNvSpPr txBox="1"/>
      </cdr:nvSpPr>
      <cdr:spPr>
        <a:xfrm xmlns:a="http://schemas.openxmlformats.org/drawingml/2006/main">
          <a:off x="1028700" y="1423989"/>
          <a:ext cx="4495800" cy="1304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800" b="1">
              <a:solidFill>
                <a:srgbClr val="7030A0"/>
              </a:solidFill>
            </a:rPr>
            <a:t>Since the mid-1990s,</a:t>
          </a:r>
          <a:r>
            <a:rPr lang="en-US" sz="1800" b="1" baseline="0">
              <a:solidFill>
                <a:srgbClr val="7030A0"/>
              </a:solidFill>
            </a:rPr>
            <a:t> more than half of Social Security Disability Insurance recipients have been 50 or older, rising to nearly 80% by 2022.</a:t>
          </a:r>
          <a:endParaRPr lang="en-US" sz="1800" b="1">
            <a:solidFill>
              <a:srgbClr val="7030A0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0.28218</cdr:x>
      <cdr:y>0.59405</cdr:y>
    </cdr:from>
    <cdr:to>
      <cdr:x>0.45098</cdr:x>
      <cdr:y>0.68336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A3B60ED-7D63-F1B6-03AC-094032A481E6}"/>
            </a:ext>
          </a:extLst>
        </cdr:cNvPr>
        <cdr:cNvSpPr txBox="1"/>
      </cdr:nvSpPr>
      <cdr:spPr>
        <a:xfrm xmlns:a="http://schemas.openxmlformats.org/drawingml/2006/main">
          <a:off x="1576389" y="2090738"/>
          <a:ext cx="942975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chemeClr val="tx1">
                  <a:lumMod val="50000"/>
                  <a:lumOff val="50000"/>
                </a:schemeClr>
              </a:solidFill>
            </a:rPr>
            <a:t>65 and 66</a:t>
          </a:r>
        </a:p>
      </cdr:txBody>
    </cdr:sp>
  </cdr:relSizeAnchor>
  <cdr:relSizeAnchor xmlns:cdr="http://schemas.openxmlformats.org/drawingml/2006/chartDrawing">
    <cdr:from>
      <cdr:x>0.84996</cdr:x>
      <cdr:y>0.46414</cdr:y>
    </cdr:from>
    <cdr:to>
      <cdr:x>0.99148</cdr:x>
      <cdr:y>0.56969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D3E4C62E-099F-C0FF-2734-345B921C2789}"/>
            </a:ext>
          </a:extLst>
        </cdr:cNvPr>
        <cdr:cNvSpPr txBox="1"/>
      </cdr:nvSpPr>
      <cdr:spPr>
        <a:xfrm xmlns:a="http://schemas.openxmlformats.org/drawingml/2006/main">
          <a:off x="4748215" y="1633538"/>
          <a:ext cx="790574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00B050"/>
              </a:solidFill>
            </a:rPr>
            <a:t>50 to 54</a:t>
          </a:r>
        </a:p>
      </cdr:txBody>
    </cdr:sp>
  </cdr:relSizeAnchor>
  <cdr:relSizeAnchor xmlns:cdr="http://schemas.openxmlformats.org/drawingml/2006/chartDrawing">
    <cdr:from>
      <cdr:x>0.81927</cdr:x>
      <cdr:y>0</cdr:y>
    </cdr:from>
    <cdr:to>
      <cdr:x>0.97101</cdr:x>
      <cdr:y>0.11096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3DA7E007-5B6A-DDF3-A0F2-DEAB985CDB49}"/>
            </a:ext>
          </a:extLst>
        </cdr:cNvPr>
        <cdr:cNvSpPr txBox="1"/>
      </cdr:nvSpPr>
      <cdr:spPr>
        <a:xfrm xmlns:a="http://schemas.openxmlformats.org/drawingml/2006/main">
          <a:off x="4576764" y="0"/>
          <a:ext cx="847725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FF00FF"/>
              </a:solidFill>
            </a:rPr>
            <a:t>60 to 64</a:t>
          </a:r>
        </a:p>
      </cdr:txBody>
    </cdr:sp>
  </cdr:relSizeAnchor>
  <cdr:relSizeAnchor xmlns:cdr="http://schemas.openxmlformats.org/drawingml/2006/chartDrawing">
    <cdr:from>
      <cdr:x>0.74254</cdr:x>
      <cdr:y>0.17456</cdr:y>
    </cdr:from>
    <cdr:to>
      <cdr:x>0.90793</cdr:x>
      <cdr:y>0.26928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1460B8C4-2303-5310-ACC2-610038C6A077}"/>
            </a:ext>
          </a:extLst>
        </cdr:cNvPr>
        <cdr:cNvSpPr txBox="1"/>
      </cdr:nvSpPr>
      <cdr:spPr>
        <a:xfrm xmlns:a="http://schemas.openxmlformats.org/drawingml/2006/main">
          <a:off x="4148139" y="614363"/>
          <a:ext cx="923925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7030A0"/>
              </a:solidFill>
            </a:rPr>
            <a:t>55 to 59</a:t>
          </a:r>
        </a:p>
      </cdr:txBody>
    </cdr:sp>
  </cdr:relSizeAnchor>
  <cdr:relSizeAnchor xmlns:cdr="http://schemas.openxmlformats.org/drawingml/2006/chartDrawing">
    <cdr:from>
      <cdr:x>0.47315</cdr:x>
      <cdr:y>0.51827</cdr:y>
    </cdr:from>
    <cdr:to>
      <cdr:x>0.99318</cdr:x>
      <cdr:y>0.84574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C53A11ED-3E36-B9F1-52C8-B529C5238213}"/>
            </a:ext>
          </a:extLst>
        </cdr:cNvPr>
        <cdr:cNvSpPr txBox="1"/>
      </cdr:nvSpPr>
      <cdr:spPr>
        <a:xfrm xmlns:a="http://schemas.openxmlformats.org/drawingml/2006/main">
          <a:off x="2643189" y="1824037"/>
          <a:ext cx="2905125" cy="1152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500" b="1">
              <a:solidFill>
                <a:srgbClr val="7030A0"/>
              </a:solidFill>
            </a:rPr>
            <a:t>The share of the population receiving Disability</a:t>
          </a:r>
          <a:r>
            <a:rPr lang="en-US" sz="1500" b="1" baseline="0">
              <a:solidFill>
                <a:srgbClr val="7030A0"/>
              </a:solidFill>
            </a:rPr>
            <a:t> Insurance rises with age through age 64, but has been falling since 2018 or earlier.</a:t>
          </a:r>
          <a:endParaRPr lang="en-US" sz="1500" b="1">
            <a:solidFill>
              <a:srgbClr val="7030A0"/>
            </a:solidFill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95250</xdr:colOff>
      <xdr:row>2</xdr:row>
      <xdr:rowOff>142875</xdr:rowOff>
    </xdr:from>
    <xdr:to>
      <xdr:col>33</xdr:col>
      <xdr:colOff>419100</xdr:colOff>
      <xdr:row>20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6F2627-FAD3-2F0C-1C99-FE726EDBC5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0.83333</cdr:x>
      <cdr:y>0.21348</cdr:y>
    </cdr:from>
    <cdr:to>
      <cdr:x>0.99634</cdr:x>
      <cdr:y>0.30337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AFE5E3A-A5A7-A0B2-DAFA-6CC9AC7CBAF1}"/>
            </a:ext>
          </a:extLst>
        </cdr:cNvPr>
        <cdr:cNvSpPr txBox="1"/>
      </cdr:nvSpPr>
      <cdr:spPr>
        <a:xfrm xmlns:a="http://schemas.openxmlformats.org/drawingml/2006/main">
          <a:off x="4333875" y="723900"/>
          <a:ext cx="84772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rgbClr val="00B050"/>
              </a:solidFill>
            </a:rPr>
            <a:t>60 to 64</a:t>
          </a:r>
        </a:p>
      </cdr:txBody>
    </cdr:sp>
  </cdr:relSizeAnchor>
  <cdr:relSizeAnchor xmlns:cdr="http://schemas.openxmlformats.org/drawingml/2006/chartDrawing">
    <cdr:from>
      <cdr:x>0.75824</cdr:x>
      <cdr:y>0.04213</cdr:y>
    </cdr:from>
    <cdr:to>
      <cdr:x>0.92125</cdr:x>
      <cdr:y>0.14326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709E2D15-126E-6C84-CC13-0C3755D44D93}"/>
            </a:ext>
          </a:extLst>
        </cdr:cNvPr>
        <cdr:cNvSpPr txBox="1"/>
      </cdr:nvSpPr>
      <cdr:spPr>
        <a:xfrm xmlns:a="http://schemas.openxmlformats.org/drawingml/2006/main">
          <a:off x="3943350" y="142875"/>
          <a:ext cx="847725" cy="34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solidFill>
                <a:schemeClr val="tx1"/>
              </a:solidFill>
            </a:rPr>
            <a:t>50 to</a:t>
          </a:r>
          <a:r>
            <a:rPr lang="en-US" sz="1400" b="1" baseline="0">
              <a:solidFill>
                <a:schemeClr val="tx1"/>
              </a:solidFill>
            </a:rPr>
            <a:t> 59</a:t>
          </a:r>
          <a:endParaRPr lang="en-US" sz="14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0.13919</cdr:x>
      <cdr:y>0.32022</cdr:y>
    </cdr:from>
    <cdr:to>
      <cdr:x>0.99634</cdr:x>
      <cdr:y>0.85674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D99D3970-B990-56A6-3BBB-FF089270CC63}"/>
            </a:ext>
          </a:extLst>
        </cdr:cNvPr>
        <cdr:cNvSpPr txBox="1"/>
      </cdr:nvSpPr>
      <cdr:spPr>
        <a:xfrm xmlns:a="http://schemas.openxmlformats.org/drawingml/2006/main">
          <a:off x="723900" y="1085849"/>
          <a:ext cx="4457700" cy="1819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800" b="1">
              <a:solidFill>
                <a:srgbClr val="7030A0"/>
              </a:solidFill>
            </a:rPr>
            <a:t>Although the average age of non-elderly  Supplemental</a:t>
          </a:r>
          <a:r>
            <a:rPr lang="en-US" sz="1800" b="1" baseline="0">
              <a:solidFill>
                <a:srgbClr val="7030A0"/>
              </a:solidFill>
            </a:rPr>
            <a:t> Security Income (SSI) disabled </a:t>
          </a:r>
          <a:r>
            <a:rPr lang="en-US" sz="1800" b="1">
              <a:solidFill>
                <a:srgbClr val="7030A0"/>
              </a:solidFill>
            </a:rPr>
            <a:t>recipients has increased,</a:t>
          </a:r>
          <a:r>
            <a:rPr lang="en-US" sz="1800" b="1" baseline="0">
              <a:solidFill>
                <a:srgbClr val="7030A0"/>
              </a:solidFill>
            </a:rPr>
            <a:t> the share of 50-59 and 60-64 year-olds who receive SSI has changed relatively little during this century.</a:t>
          </a:r>
          <a:r>
            <a:rPr lang="en-US" sz="1800" b="1">
              <a:solidFill>
                <a:srgbClr val="7030A0"/>
              </a:solidFill>
            </a:rPr>
            <a:t> </a:t>
          </a: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ssa.gov/policy/docs/statcomps/ssi_asr/2022/index.html" TargetMode="External"/><Relationship Id="rId7" Type="http://schemas.openxmlformats.org/officeDocument/2006/relationships/hyperlink" Target="http://www.ssa.gov/policy/docs/ssb/v23n9/v23n9p15.pdf" TargetMode="External"/><Relationship Id="rId2" Type="http://schemas.openxmlformats.org/officeDocument/2006/relationships/hyperlink" Target="http://www.ssa.gov/policy/statistics.html" TargetMode="External"/><Relationship Id="rId1" Type="http://schemas.openxmlformats.org/officeDocument/2006/relationships/hyperlink" Target="http://www.ssa.gov/policy/docs/statcomps/di_asr/2022/index.html" TargetMode="External"/><Relationship Id="rId6" Type="http://schemas.openxmlformats.org/officeDocument/2006/relationships/hyperlink" Target="http://www.ssa.gov/policy/docs/ssb/v23n5-6/v23n5-6p22.pdf" TargetMode="External"/><Relationship Id="rId5" Type="http://schemas.openxmlformats.org/officeDocument/2006/relationships/hyperlink" Target="http://www.ssa.gov/history/1986dibhistory.html" TargetMode="External"/><Relationship Id="rId4" Type="http://schemas.openxmlformats.org/officeDocument/2006/relationships/hyperlink" Target="http://www.ssa.gov/policy/docs/statcomps/di_asr/2001/index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ssa.gov/policy/statistics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www.ssa.gov/policy/statisti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474CD-DF1B-472C-B09B-A2DC7E1BB1E8}">
  <dimension ref="A1:G9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9.140625" style="4"/>
    <col min="2" max="2" width="12.7109375" style="2" customWidth="1"/>
    <col min="3" max="3" width="12.85546875" style="2" customWidth="1"/>
    <col min="4" max="4" width="13" style="7" customWidth="1"/>
    <col min="5" max="6" width="13.42578125" style="2" customWidth="1"/>
    <col min="7" max="7" width="14.140625" style="2" customWidth="1"/>
    <col min="8" max="8" width="12.28515625" style="2" customWidth="1"/>
    <col min="9" max="16384" width="9.140625" style="2"/>
  </cols>
  <sheetData>
    <row r="1" spans="1:7" s="1" customFormat="1" ht="75" x14ac:dyDescent="0.25">
      <c r="A1" s="3"/>
      <c r="B1" s="1" t="s">
        <v>0</v>
      </c>
      <c r="C1" s="1" t="s">
        <v>1</v>
      </c>
      <c r="D1" s="6" t="s">
        <v>4</v>
      </c>
      <c r="E1" s="1" t="s">
        <v>10</v>
      </c>
      <c r="F1" s="1" t="s">
        <v>75</v>
      </c>
      <c r="G1" s="1" t="s">
        <v>76</v>
      </c>
    </row>
    <row r="2" spans="1:7" s="1" customFormat="1" x14ac:dyDescent="0.25">
      <c r="A2" s="3"/>
      <c r="B2" s="1" t="s">
        <v>2</v>
      </c>
      <c r="C2" s="1" t="s">
        <v>2</v>
      </c>
      <c r="D2" s="6" t="s">
        <v>3</v>
      </c>
      <c r="E2" s="1" t="s">
        <v>2</v>
      </c>
      <c r="F2" s="1" t="s">
        <v>2</v>
      </c>
      <c r="G2" s="1" t="s">
        <v>2</v>
      </c>
    </row>
    <row r="3" spans="1:7" x14ac:dyDescent="0.25">
      <c r="A3" s="4">
        <v>1958</v>
      </c>
      <c r="B3" s="5"/>
      <c r="C3" s="5">
        <v>230000</v>
      </c>
    </row>
    <row r="4" spans="1:7" x14ac:dyDescent="0.25">
      <c r="A4" s="4">
        <v>1959</v>
      </c>
      <c r="B4" s="5"/>
      <c r="C4" s="5">
        <v>334443</v>
      </c>
    </row>
    <row r="5" spans="1:7" x14ac:dyDescent="0.25">
      <c r="A5" s="4">
        <v>1960</v>
      </c>
      <c r="B5" s="5">
        <v>788543</v>
      </c>
      <c r="C5" s="5">
        <v>455371</v>
      </c>
      <c r="D5" s="7">
        <f>(C5/B5)*100</f>
        <v>57.748404335591083</v>
      </c>
    </row>
    <row r="6" spans="1:7" x14ac:dyDescent="0.25">
      <c r="A6" s="4">
        <v>1961</v>
      </c>
      <c r="C6" s="5">
        <v>618075</v>
      </c>
    </row>
    <row r="7" spans="1:7" x14ac:dyDescent="0.25">
      <c r="A7" s="4">
        <v>1962</v>
      </c>
      <c r="C7" s="5">
        <v>740867</v>
      </c>
    </row>
    <row r="8" spans="1:7" x14ac:dyDescent="0.25">
      <c r="A8" s="4">
        <v>1963</v>
      </c>
      <c r="C8" s="5">
        <v>827014</v>
      </c>
    </row>
    <row r="9" spans="1:7" x14ac:dyDescent="0.25">
      <c r="A9" s="4">
        <v>1964</v>
      </c>
      <c r="C9" s="5">
        <v>894173</v>
      </c>
    </row>
    <row r="10" spans="1:7" x14ac:dyDescent="0.25">
      <c r="A10" s="4">
        <v>1965</v>
      </c>
      <c r="B10" s="5">
        <v>1928460</v>
      </c>
      <c r="C10" s="5">
        <v>988074</v>
      </c>
      <c r="D10" s="7">
        <f>(C10/B10)*100</f>
        <v>51.236426993559625</v>
      </c>
    </row>
    <row r="11" spans="1:7" x14ac:dyDescent="0.25">
      <c r="A11" s="4">
        <v>1966</v>
      </c>
      <c r="C11" s="5">
        <v>1097190</v>
      </c>
    </row>
    <row r="12" spans="1:7" x14ac:dyDescent="0.25">
      <c r="A12" s="4">
        <v>1967</v>
      </c>
      <c r="C12" s="5">
        <v>1193120</v>
      </c>
    </row>
    <row r="13" spans="1:7" x14ac:dyDescent="0.25">
      <c r="A13" s="4">
        <v>1968</v>
      </c>
      <c r="C13" s="5">
        <v>1295300</v>
      </c>
    </row>
    <row r="14" spans="1:7" x14ac:dyDescent="0.25">
      <c r="A14" s="4">
        <v>1969</v>
      </c>
      <c r="C14" s="5">
        <v>1394291</v>
      </c>
    </row>
    <row r="15" spans="1:7" x14ac:dyDescent="0.25">
      <c r="A15" s="4">
        <v>1970</v>
      </c>
      <c r="B15" s="5">
        <v>2970538</v>
      </c>
      <c r="C15" s="5">
        <v>1492948</v>
      </c>
      <c r="D15" s="7">
        <f>(C15/B15)*100</f>
        <v>50.258505361655025</v>
      </c>
    </row>
    <row r="16" spans="1:7" x14ac:dyDescent="0.25">
      <c r="A16" s="4">
        <v>1971</v>
      </c>
      <c r="C16" s="5">
        <v>1647684</v>
      </c>
    </row>
    <row r="17" spans="1:6" x14ac:dyDescent="0.25">
      <c r="A17" s="4">
        <v>1972</v>
      </c>
      <c r="C17" s="5">
        <v>1832916</v>
      </c>
    </row>
    <row r="18" spans="1:6" x14ac:dyDescent="0.25">
      <c r="A18" s="4">
        <v>1973</v>
      </c>
      <c r="C18" s="5">
        <v>2016626</v>
      </c>
    </row>
    <row r="19" spans="1:6" x14ac:dyDescent="0.25">
      <c r="A19" s="4">
        <v>1974</v>
      </c>
      <c r="C19" s="5">
        <v>2236882</v>
      </c>
      <c r="E19" s="5">
        <v>1503155</v>
      </c>
      <c r="F19" s="5"/>
    </row>
    <row r="20" spans="1:6" x14ac:dyDescent="0.25">
      <c r="A20" s="4">
        <v>1975</v>
      </c>
      <c r="B20" s="5">
        <v>4799853</v>
      </c>
      <c r="C20" s="5">
        <v>2488774</v>
      </c>
      <c r="D20" s="7">
        <f>(C20/B20)*100</f>
        <v>51.8510462716254</v>
      </c>
      <c r="E20" s="5">
        <v>1699394</v>
      </c>
      <c r="F20" s="5"/>
    </row>
    <row r="21" spans="1:6" x14ac:dyDescent="0.25">
      <c r="A21" s="4">
        <v>1976</v>
      </c>
      <c r="C21" s="5">
        <v>2670208</v>
      </c>
      <c r="E21" s="5">
        <v>1713594</v>
      </c>
      <c r="F21" s="5"/>
    </row>
    <row r="22" spans="1:6" x14ac:dyDescent="0.25">
      <c r="A22" s="4">
        <v>1977</v>
      </c>
      <c r="C22" s="5">
        <v>2837432</v>
      </c>
      <c r="E22" s="5">
        <v>1736879</v>
      </c>
      <c r="F22" s="5"/>
    </row>
    <row r="23" spans="1:6" x14ac:dyDescent="0.25">
      <c r="A23" s="4">
        <v>1978</v>
      </c>
      <c r="C23" s="5">
        <v>2879774</v>
      </c>
      <c r="E23" s="5">
        <v>1747126</v>
      </c>
      <c r="F23" s="5"/>
    </row>
    <row r="24" spans="1:6" x14ac:dyDescent="0.25">
      <c r="A24" s="4">
        <v>1979</v>
      </c>
      <c r="C24" s="5">
        <v>2870590</v>
      </c>
      <c r="E24" s="5">
        <v>1726553</v>
      </c>
      <c r="F24" s="5"/>
    </row>
    <row r="25" spans="1:6" x14ac:dyDescent="0.25">
      <c r="A25" s="4">
        <v>1980</v>
      </c>
      <c r="B25" s="5">
        <v>5223311</v>
      </c>
      <c r="C25" s="5">
        <v>2858680</v>
      </c>
      <c r="D25" s="7">
        <f>(C25/B25)*100</f>
        <v>54.729270380415798</v>
      </c>
      <c r="E25" s="5">
        <v>1730847</v>
      </c>
      <c r="F25" s="5"/>
    </row>
    <row r="26" spans="1:6" x14ac:dyDescent="0.25">
      <c r="A26" s="4">
        <v>1981</v>
      </c>
      <c r="B26" s="5">
        <v>5008221</v>
      </c>
      <c r="C26" s="5">
        <v>2776519</v>
      </c>
      <c r="D26" s="7">
        <f t="shared" ref="D26:D67" si="0">(C26/B26)*100</f>
        <v>55.439226823257201</v>
      </c>
      <c r="E26" s="5">
        <v>1702895</v>
      </c>
      <c r="F26" s="5"/>
    </row>
    <row r="27" spans="1:6" x14ac:dyDescent="0.25">
      <c r="A27" s="4">
        <v>1982</v>
      </c>
      <c r="B27" s="5">
        <v>4532014</v>
      </c>
      <c r="C27" s="5">
        <v>2603599</v>
      </c>
      <c r="D27" s="7">
        <f t="shared" si="0"/>
        <v>57.44905024565238</v>
      </c>
      <c r="E27" s="5">
        <v>1655279</v>
      </c>
      <c r="F27" s="5"/>
    </row>
    <row r="28" spans="1:6" x14ac:dyDescent="0.25">
      <c r="A28" s="4">
        <v>1983</v>
      </c>
      <c r="B28" s="5">
        <v>4382745</v>
      </c>
      <c r="C28" s="5">
        <v>2569029</v>
      </c>
      <c r="D28" s="7">
        <f t="shared" si="0"/>
        <v>58.616894206712921</v>
      </c>
      <c r="E28" s="5">
        <v>1699774</v>
      </c>
      <c r="F28" s="5"/>
    </row>
    <row r="29" spans="1:6" x14ac:dyDescent="0.25">
      <c r="A29" s="4">
        <v>1984</v>
      </c>
      <c r="B29" s="5">
        <v>4406140</v>
      </c>
      <c r="C29" s="5">
        <v>2596516</v>
      </c>
      <c r="D29" s="7">
        <f t="shared" si="0"/>
        <v>58.929493842683165</v>
      </c>
      <c r="E29" s="5">
        <v>1780459</v>
      </c>
      <c r="F29" s="5"/>
    </row>
    <row r="30" spans="1:6" x14ac:dyDescent="0.25">
      <c r="A30" s="4">
        <v>1985</v>
      </c>
      <c r="B30" s="5">
        <v>4507083</v>
      </c>
      <c r="C30" s="5">
        <v>2656638</v>
      </c>
      <c r="D30" s="7">
        <f t="shared" si="0"/>
        <v>58.943622737810685</v>
      </c>
      <c r="E30" s="5">
        <v>1879168</v>
      </c>
      <c r="F30" s="5"/>
    </row>
    <row r="31" spans="1:6" x14ac:dyDescent="0.25">
      <c r="A31" s="4">
        <v>1986</v>
      </c>
      <c r="B31" s="5">
        <v>4613249</v>
      </c>
      <c r="C31" s="5">
        <v>2728463</v>
      </c>
      <c r="D31" s="7">
        <f t="shared" si="0"/>
        <v>59.14406527807192</v>
      </c>
      <c r="E31" s="5">
        <v>2010458</v>
      </c>
      <c r="F31" s="5"/>
    </row>
    <row r="32" spans="1:6" x14ac:dyDescent="0.25">
      <c r="A32" s="4">
        <v>1987</v>
      </c>
      <c r="B32" s="5">
        <v>4676852</v>
      </c>
      <c r="C32" s="5">
        <v>2785859</v>
      </c>
      <c r="D32" s="7">
        <f t="shared" si="0"/>
        <v>59.566969405916623</v>
      </c>
      <c r="E32" s="5">
        <v>2118710</v>
      </c>
      <c r="F32" s="5"/>
    </row>
    <row r="33" spans="1:7" x14ac:dyDescent="0.25">
      <c r="A33" s="4">
        <v>1988</v>
      </c>
      <c r="B33" s="5">
        <v>4709360</v>
      </c>
      <c r="C33" s="5">
        <v>2821070</v>
      </c>
      <c r="D33" s="7">
        <f t="shared" si="0"/>
        <v>59.903468836529804</v>
      </c>
      <c r="E33" s="5">
        <v>2202714</v>
      </c>
      <c r="F33" s="5"/>
    </row>
    <row r="34" spans="1:7" x14ac:dyDescent="0.25">
      <c r="A34" s="4">
        <v>1989</v>
      </c>
      <c r="B34" s="5">
        <v>4774160</v>
      </c>
      <c r="C34" s="5">
        <v>2886590</v>
      </c>
      <c r="D34" s="7">
        <f t="shared" si="0"/>
        <v>60.462782981718256</v>
      </c>
      <c r="E34" s="5">
        <v>2301926</v>
      </c>
      <c r="F34" s="5"/>
    </row>
    <row r="35" spans="1:7" x14ac:dyDescent="0.25">
      <c r="A35" s="4">
        <v>1990</v>
      </c>
      <c r="B35" s="5">
        <v>4934370</v>
      </c>
      <c r="C35" s="5">
        <v>3011130</v>
      </c>
      <c r="D35" s="7">
        <f t="shared" si="0"/>
        <v>61.023595717386414</v>
      </c>
      <c r="E35" s="5">
        <v>2449897</v>
      </c>
      <c r="F35" s="5"/>
    </row>
    <row r="36" spans="1:7" x14ac:dyDescent="0.25">
      <c r="A36" s="4">
        <v>1991</v>
      </c>
      <c r="B36" s="5">
        <v>5209600</v>
      </c>
      <c r="C36" s="5">
        <v>3198610</v>
      </c>
      <c r="D36" s="7">
        <f t="shared" si="0"/>
        <v>61.39837991400492</v>
      </c>
      <c r="E36" s="5">
        <v>2641524</v>
      </c>
      <c r="F36" s="5"/>
    </row>
    <row r="37" spans="1:7" x14ac:dyDescent="0.25">
      <c r="A37" s="4">
        <v>1992</v>
      </c>
      <c r="B37" s="5">
        <v>5633130</v>
      </c>
      <c r="C37" s="5">
        <v>3473330</v>
      </c>
      <c r="D37" s="7">
        <f t="shared" si="0"/>
        <v>61.658971122626319</v>
      </c>
      <c r="E37" s="5">
        <v>2910016</v>
      </c>
      <c r="F37" s="5"/>
    </row>
    <row r="38" spans="1:7" x14ac:dyDescent="0.25">
      <c r="A38" s="4">
        <v>1993</v>
      </c>
      <c r="B38" s="5">
        <v>6026460</v>
      </c>
      <c r="C38" s="5">
        <v>3729330</v>
      </c>
      <c r="D38" s="7">
        <f t="shared" si="0"/>
        <v>61.882597743949184</v>
      </c>
      <c r="E38" s="5">
        <v>3148413</v>
      </c>
      <c r="F38" s="5"/>
    </row>
    <row r="39" spans="1:7" x14ac:dyDescent="0.25">
      <c r="A39" s="4">
        <v>1994</v>
      </c>
      <c r="B39" s="5">
        <v>6381470</v>
      </c>
      <c r="C39" s="5">
        <v>3966590</v>
      </c>
      <c r="D39" s="7">
        <f t="shared" si="0"/>
        <v>62.157935397330078</v>
      </c>
      <c r="E39" s="5">
        <v>3335255</v>
      </c>
      <c r="F39" s="5"/>
    </row>
    <row r="40" spans="1:7" x14ac:dyDescent="0.25">
      <c r="A40" s="4">
        <v>1995</v>
      </c>
      <c r="B40" s="5">
        <v>6674450</v>
      </c>
      <c r="C40" s="5">
        <v>4186720</v>
      </c>
      <c r="D40" s="7">
        <f t="shared" si="0"/>
        <v>62.727565567200294</v>
      </c>
      <c r="E40" s="5">
        <v>3482256</v>
      </c>
      <c r="F40" s="5"/>
    </row>
    <row r="41" spans="1:7" x14ac:dyDescent="0.25">
      <c r="A41" s="4">
        <v>1996</v>
      </c>
      <c r="B41" s="5">
        <v>6906420</v>
      </c>
      <c r="C41" s="5">
        <v>4386040</v>
      </c>
      <c r="D41" s="7">
        <f t="shared" si="0"/>
        <v>63.50670825116341</v>
      </c>
      <c r="E41" s="5">
        <v>3568393</v>
      </c>
      <c r="F41" s="5">
        <v>4400000</v>
      </c>
      <c r="G41" s="5">
        <f>F41-C41</f>
        <v>13960</v>
      </c>
    </row>
    <row r="42" spans="1:7" x14ac:dyDescent="0.25">
      <c r="A42" s="4">
        <v>1997</v>
      </c>
      <c r="B42" s="5">
        <v>6998210</v>
      </c>
      <c r="C42" s="5">
        <v>4505760</v>
      </c>
      <c r="D42" s="7">
        <f t="shared" si="0"/>
        <v>64.384464027229811</v>
      </c>
      <c r="E42" s="5">
        <v>3561625</v>
      </c>
      <c r="F42" s="5">
        <v>4521000</v>
      </c>
      <c r="G42" s="5">
        <f t="shared" ref="G42:G67" si="1">F42-C42</f>
        <v>15240</v>
      </c>
    </row>
    <row r="43" spans="1:7" x14ac:dyDescent="0.25">
      <c r="A43" s="4">
        <v>1998</v>
      </c>
      <c r="B43" s="5">
        <v>7192370</v>
      </c>
      <c r="C43" s="5">
        <v>4697010</v>
      </c>
      <c r="D43" s="7">
        <f t="shared" si="0"/>
        <v>65.305455642576788</v>
      </c>
      <c r="E43" s="5">
        <v>3646020</v>
      </c>
      <c r="F43" s="5">
        <v>4712000</v>
      </c>
      <c r="G43" s="5">
        <f t="shared" si="1"/>
        <v>14990</v>
      </c>
    </row>
    <row r="44" spans="1:7" x14ac:dyDescent="0.25">
      <c r="A44" s="4">
        <v>1999</v>
      </c>
      <c r="B44" s="5">
        <v>7391920</v>
      </c>
      <c r="C44" s="5">
        <v>4873560</v>
      </c>
      <c r="D44" s="7">
        <f t="shared" si="0"/>
        <v>65.930908343163878</v>
      </c>
      <c r="E44" s="5">
        <v>3690970</v>
      </c>
      <c r="F44" s="5">
        <v>4879000</v>
      </c>
      <c r="G44" s="5">
        <f t="shared" si="1"/>
        <v>5440</v>
      </c>
    </row>
    <row r="45" spans="1:7" x14ac:dyDescent="0.25">
      <c r="A45" s="4">
        <v>2000</v>
      </c>
      <c r="B45" s="5">
        <v>7550930</v>
      </c>
      <c r="C45" s="5">
        <v>5035840</v>
      </c>
      <c r="D45" s="7">
        <f t="shared" si="0"/>
        <v>66.691652551407572</v>
      </c>
      <c r="E45" s="5">
        <v>3744022</v>
      </c>
      <c r="F45" s="5">
        <v>5042333</v>
      </c>
      <c r="G45" s="5">
        <f t="shared" si="1"/>
        <v>6493</v>
      </c>
    </row>
    <row r="46" spans="1:7" x14ac:dyDescent="0.25">
      <c r="A46" s="4">
        <v>2001</v>
      </c>
      <c r="B46" s="5">
        <v>7790038</v>
      </c>
      <c r="C46" s="5">
        <v>5268039</v>
      </c>
      <c r="D46" s="7">
        <f t="shared" si="0"/>
        <v>67.625331224314948</v>
      </c>
      <c r="E46" s="5">
        <v>3811494</v>
      </c>
      <c r="F46" s="5">
        <v>5268039</v>
      </c>
      <c r="G46" s="5">
        <f t="shared" si="1"/>
        <v>0</v>
      </c>
    </row>
    <row r="47" spans="1:7" x14ac:dyDescent="0.25">
      <c r="A47" s="4">
        <v>2002</v>
      </c>
      <c r="B47" s="5">
        <v>8109332</v>
      </c>
      <c r="C47" s="5">
        <v>5539597</v>
      </c>
      <c r="D47" s="7">
        <f t="shared" si="0"/>
        <v>68.311384957478623</v>
      </c>
      <c r="E47" s="5">
        <v>3877752</v>
      </c>
      <c r="F47" s="5">
        <v>5539597</v>
      </c>
      <c r="G47" s="5">
        <f t="shared" si="1"/>
        <v>0</v>
      </c>
    </row>
    <row r="48" spans="1:7" x14ac:dyDescent="0.25">
      <c r="A48" s="4">
        <v>2003</v>
      </c>
      <c r="B48" s="5">
        <v>8490007</v>
      </c>
      <c r="C48" s="5">
        <v>5868541</v>
      </c>
      <c r="D48" s="7">
        <f t="shared" si="0"/>
        <v>69.12292298463359</v>
      </c>
      <c r="E48" s="5">
        <v>3953248</v>
      </c>
      <c r="F48" s="5">
        <v>5868541</v>
      </c>
      <c r="G48" s="5">
        <f t="shared" si="1"/>
        <v>0</v>
      </c>
    </row>
    <row r="49" spans="1:7" x14ac:dyDescent="0.25">
      <c r="A49" s="4">
        <v>2004</v>
      </c>
      <c r="B49" s="5">
        <v>8854343</v>
      </c>
      <c r="C49" s="5">
        <v>6197385</v>
      </c>
      <c r="D49" s="7">
        <f t="shared" si="0"/>
        <v>69.992601370875292</v>
      </c>
      <c r="E49" s="5">
        <v>4017108</v>
      </c>
      <c r="F49" s="5">
        <v>6197385</v>
      </c>
      <c r="G49" s="5">
        <f t="shared" si="1"/>
        <v>0</v>
      </c>
    </row>
    <row r="50" spans="1:7" x14ac:dyDescent="0.25">
      <c r="A50" s="4">
        <v>2005</v>
      </c>
      <c r="B50" s="5">
        <v>9224458</v>
      </c>
      <c r="C50" s="5">
        <v>6519001</v>
      </c>
      <c r="D50" s="7">
        <f t="shared" si="0"/>
        <v>70.670829657417272</v>
      </c>
      <c r="E50" s="5">
        <v>4082870</v>
      </c>
      <c r="F50" s="5">
        <v>6519001</v>
      </c>
      <c r="G50" s="5">
        <f t="shared" si="1"/>
        <v>0</v>
      </c>
    </row>
    <row r="51" spans="1:7" x14ac:dyDescent="0.25">
      <c r="A51" s="4">
        <v>2006</v>
      </c>
      <c r="B51" s="5">
        <v>9536997</v>
      </c>
      <c r="C51" s="5">
        <v>6806918</v>
      </c>
      <c r="D51" s="7">
        <f t="shared" si="0"/>
        <v>71.373808757620452</v>
      </c>
      <c r="E51" s="5">
        <v>4152130</v>
      </c>
      <c r="F51" s="5">
        <v>6806918</v>
      </c>
      <c r="G51" s="5">
        <f t="shared" si="1"/>
        <v>0</v>
      </c>
    </row>
    <row r="52" spans="1:7" x14ac:dyDescent="0.25">
      <c r="A52" s="4">
        <v>2007</v>
      </c>
      <c r="B52" s="5">
        <v>9858520</v>
      </c>
      <c r="C52" s="5">
        <v>7098723</v>
      </c>
      <c r="D52" s="7">
        <f t="shared" si="0"/>
        <v>72.00597047021256</v>
      </c>
      <c r="E52" s="5">
        <v>4221920</v>
      </c>
      <c r="F52" s="5">
        <v>7098723</v>
      </c>
      <c r="G52" s="5">
        <f t="shared" si="1"/>
        <v>0</v>
      </c>
    </row>
    <row r="53" spans="1:7" x14ac:dyDescent="0.25">
      <c r="A53" s="4">
        <v>2008</v>
      </c>
      <c r="B53" s="5">
        <v>10289474</v>
      </c>
      <c r="C53" s="5">
        <v>7426691</v>
      </c>
      <c r="D53" s="7">
        <f t="shared" si="0"/>
        <v>72.177557375624829</v>
      </c>
      <c r="E53" s="5">
        <v>4333096</v>
      </c>
      <c r="F53" s="5">
        <v>7426691</v>
      </c>
      <c r="G53" s="5">
        <f t="shared" si="1"/>
        <v>0</v>
      </c>
    </row>
    <row r="54" spans="1:7" x14ac:dyDescent="0.25">
      <c r="A54" s="4">
        <v>2009</v>
      </c>
      <c r="B54" s="5">
        <v>10760672</v>
      </c>
      <c r="C54" s="5">
        <v>7788013</v>
      </c>
      <c r="D54" s="7">
        <f t="shared" si="0"/>
        <v>72.374782913186081</v>
      </c>
      <c r="E54" s="5">
        <v>4451288</v>
      </c>
      <c r="F54" s="5">
        <v>7788013</v>
      </c>
      <c r="G54" s="5">
        <f t="shared" si="1"/>
        <v>0</v>
      </c>
    </row>
    <row r="55" spans="1:7" x14ac:dyDescent="0.25">
      <c r="A55" s="4">
        <v>2010</v>
      </c>
      <c r="B55" s="5">
        <v>11280792</v>
      </c>
      <c r="C55" s="5">
        <v>8203951</v>
      </c>
      <c r="D55" s="7">
        <f t="shared" si="0"/>
        <v>72.724955836434177</v>
      </c>
      <c r="E55" s="5">
        <v>4631507</v>
      </c>
      <c r="F55" s="5">
        <v>8203951</v>
      </c>
      <c r="G55" s="5">
        <f t="shared" si="1"/>
        <v>0</v>
      </c>
    </row>
    <row r="56" spans="1:7" x14ac:dyDescent="0.25">
      <c r="A56" s="4">
        <v>2011</v>
      </c>
      <c r="B56" s="5">
        <v>11736104</v>
      </c>
      <c r="C56" s="5">
        <v>8575544</v>
      </c>
      <c r="D56" s="7">
        <f t="shared" si="0"/>
        <v>73.069768297895109</v>
      </c>
      <c r="E56" s="5">
        <v>4777010</v>
      </c>
      <c r="F56" s="5">
        <v>8575544</v>
      </c>
      <c r="G56" s="5">
        <f t="shared" si="1"/>
        <v>0</v>
      </c>
    </row>
    <row r="57" spans="1:7" x14ac:dyDescent="0.25">
      <c r="A57" s="4">
        <v>2012</v>
      </c>
      <c r="B57" s="5">
        <v>12038936</v>
      </c>
      <c r="C57" s="5">
        <v>8826591</v>
      </c>
      <c r="D57" s="7">
        <f t="shared" si="0"/>
        <v>73.317035658300696</v>
      </c>
      <c r="E57" s="5">
        <v>4869484</v>
      </c>
      <c r="F57" s="5">
        <v>8826591</v>
      </c>
      <c r="G57" s="5">
        <f t="shared" si="1"/>
        <v>0</v>
      </c>
    </row>
    <row r="58" spans="1:7" x14ac:dyDescent="0.25">
      <c r="A58" s="4">
        <v>2013</v>
      </c>
      <c r="B58" s="5">
        <v>12156191</v>
      </c>
      <c r="C58" s="5">
        <v>8940950</v>
      </c>
      <c r="D58" s="7">
        <f t="shared" si="0"/>
        <v>73.550588338073979</v>
      </c>
      <c r="E58" s="5">
        <v>4934272</v>
      </c>
      <c r="F58" s="5">
        <v>8940950</v>
      </c>
      <c r="G58" s="5">
        <f t="shared" si="1"/>
        <v>0</v>
      </c>
    </row>
    <row r="59" spans="1:7" x14ac:dyDescent="0.25">
      <c r="A59" s="4">
        <v>2014</v>
      </c>
      <c r="B59" s="5">
        <v>12118222</v>
      </c>
      <c r="C59" s="5">
        <v>8954518</v>
      </c>
      <c r="D59" s="7">
        <f t="shared" si="0"/>
        <v>73.893001795147839</v>
      </c>
      <c r="E59" s="5">
        <v>4913072</v>
      </c>
      <c r="F59" s="5">
        <v>8954518</v>
      </c>
      <c r="G59" s="5">
        <f t="shared" si="1"/>
        <v>0</v>
      </c>
    </row>
    <row r="60" spans="1:7" x14ac:dyDescent="0.25">
      <c r="A60" s="4">
        <v>2015</v>
      </c>
      <c r="B60" s="5">
        <v>12012834</v>
      </c>
      <c r="C60" s="5">
        <v>8909430</v>
      </c>
      <c r="D60" s="7">
        <f t="shared" si="0"/>
        <v>74.165929538358725</v>
      </c>
      <c r="E60" s="5">
        <v>4888555</v>
      </c>
      <c r="F60" s="5">
        <v>8909430</v>
      </c>
      <c r="G60" s="5">
        <f t="shared" si="1"/>
        <v>0</v>
      </c>
    </row>
    <row r="61" spans="1:7" x14ac:dyDescent="0.25">
      <c r="A61" s="4">
        <v>2016</v>
      </c>
      <c r="B61" s="5">
        <v>11832337</v>
      </c>
      <c r="C61" s="5">
        <v>8808736</v>
      </c>
      <c r="D61" s="7">
        <f t="shared" si="0"/>
        <v>74.446290703180622</v>
      </c>
      <c r="E61" s="5">
        <v>4845735</v>
      </c>
      <c r="F61" s="5">
        <v>8808736</v>
      </c>
      <c r="G61" s="5">
        <f t="shared" si="1"/>
        <v>0</v>
      </c>
    </row>
    <row r="62" spans="1:7" x14ac:dyDescent="0.25">
      <c r="A62" s="4">
        <v>2017</v>
      </c>
      <c r="B62" s="5">
        <v>11651686</v>
      </c>
      <c r="C62" s="5">
        <v>8695475</v>
      </c>
      <c r="D62" s="7">
        <f t="shared" si="0"/>
        <v>74.628470077206003</v>
      </c>
      <c r="E62" s="5">
        <v>4805112</v>
      </c>
      <c r="F62" s="5">
        <v>8695475</v>
      </c>
      <c r="G62" s="5">
        <f t="shared" si="1"/>
        <v>0</v>
      </c>
    </row>
    <row r="63" spans="1:7" x14ac:dyDescent="0.25">
      <c r="A63" s="4">
        <v>2018</v>
      </c>
      <c r="B63" s="5">
        <v>11420528</v>
      </c>
      <c r="C63" s="5">
        <v>8537332</v>
      </c>
      <c r="D63" s="7">
        <f t="shared" si="0"/>
        <v>74.754267053152006</v>
      </c>
      <c r="E63" s="5">
        <v>4714234</v>
      </c>
      <c r="F63" s="5">
        <v>8537332</v>
      </c>
      <c r="G63" s="5">
        <f t="shared" si="1"/>
        <v>0</v>
      </c>
    </row>
    <row r="64" spans="1:7" x14ac:dyDescent="0.25">
      <c r="A64" s="4">
        <v>2019</v>
      </c>
      <c r="B64" s="5">
        <v>11189718</v>
      </c>
      <c r="C64" s="5">
        <v>8378374</v>
      </c>
      <c r="D64" s="7">
        <f t="shared" si="0"/>
        <v>74.875649234413231</v>
      </c>
      <c r="E64" s="5">
        <v>4646559</v>
      </c>
      <c r="F64" s="5">
        <v>8378374</v>
      </c>
      <c r="G64" s="5">
        <f t="shared" si="1"/>
        <v>0</v>
      </c>
    </row>
    <row r="65" spans="1:7" x14ac:dyDescent="0.25">
      <c r="A65" s="4">
        <v>2020</v>
      </c>
      <c r="B65" s="5">
        <v>10884268</v>
      </c>
      <c r="C65" s="5">
        <v>8151016</v>
      </c>
      <c r="D65" s="7">
        <f t="shared" si="0"/>
        <v>74.888049430609399</v>
      </c>
      <c r="E65" s="5">
        <v>4556131</v>
      </c>
      <c r="F65" s="5">
        <v>8151016</v>
      </c>
      <c r="G65" s="5">
        <f t="shared" si="1"/>
        <v>0</v>
      </c>
    </row>
    <row r="66" spans="1:7" x14ac:dyDescent="0.25">
      <c r="A66" s="4">
        <v>2021</v>
      </c>
      <c r="B66" s="5">
        <v>10470307</v>
      </c>
      <c r="C66" s="5">
        <v>7877129</v>
      </c>
      <c r="D66" s="7">
        <f t="shared" si="0"/>
        <v>75.233028028691038</v>
      </c>
      <c r="E66" s="5">
        <v>4363898</v>
      </c>
      <c r="F66" s="5">
        <v>7877129</v>
      </c>
      <c r="G66" s="5">
        <f t="shared" si="1"/>
        <v>0</v>
      </c>
    </row>
    <row r="67" spans="1:7" x14ac:dyDescent="0.25">
      <c r="A67" s="4">
        <v>2022</v>
      </c>
      <c r="B67" s="5">
        <v>10082479</v>
      </c>
      <c r="C67" s="5">
        <v>7604098</v>
      </c>
      <c r="D67" s="7">
        <f t="shared" si="0"/>
        <v>75.418932189196724</v>
      </c>
      <c r="E67" s="5">
        <v>4195789</v>
      </c>
      <c r="F67" s="5">
        <v>7604098</v>
      </c>
      <c r="G67" s="5">
        <f t="shared" si="1"/>
        <v>0</v>
      </c>
    </row>
    <row r="68" spans="1:7" x14ac:dyDescent="0.25">
      <c r="A68" s="4">
        <v>2023</v>
      </c>
    </row>
    <row r="69" spans="1:7" x14ac:dyDescent="0.25">
      <c r="A69" s="4">
        <v>2024</v>
      </c>
    </row>
    <row r="71" spans="1:7" x14ac:dyDescent="0.25">
      <c r="A71" s="8" t="s">
        <v>16</v>
      </c>
    </row>
    <row r="72" spans="1:7" x14ac:dyDescent="0.25">
      <c r="A72" s="4" t="s">
        <v>19</v>
      </c>
    </row>
    <row r="73" spans="1:7" x14ac:dyDescent="0.25">
      <c r="A73" s="4" t="s">
        <v>20</v>
      </c>
    </row>
    <row r="74" spans="1:7" x14ac:dyDescent="0.25">
      <c r="A74" s="4" t="s">
        <v>23</v>
      </c>
    </row>
    <row r="75" spans="1:7" x14ac:dyDescent="0.25">
      <c r="A75" s="9" t="s">
        <v>24</v>
      </c>
    </row>
    <row r="76" spans="1:7" x14ac:dyDescent="0.25">
      <c r="A76" s="4" t="s">
        <v>21</v>
      </c>
    </row>
    <row r="77" spans="1:7" x14ac:dyDescent="0.25">
      <c r="A77" s="9" t="s">
        <v>22</v>
      </c>
    </row>
    <row r="79" spans="1:7" x14ac:dyDescent="0.25">
      <c r="A79" s="4" t="s">
        <v>17</v>
      </c>
    </row>
    <row r="80" spans="1:7" x14ac:dyDescent="0.25">
      <c r="A80" s="4" t="s">
        <v>18</v>
      </c>
    </row>
    <row r="81" spans="1:1" x14ac:dyDescent="0.25">
      <c r="A81" s="9"/>
    </row>
    <row r="82" spans="1:1" x14ac:dyDescent="0.25">
      <c r="A82" s="9"/>
    </row>
    <row r="83" spans="1:1" x14ac:dyDescent="0.25">
      <c r="A83" s="8" t="s">
        <v>5</v>
      </c>
    </row>
    <row r="84" spans="1:1" x14ac:dyDescent="0.25">
      <c r="A84" s="4" t="s">
        <v>9</v>
      </c>
    </row>
    <row r="85" spans="1:1" x14ac:dyDescent="0.25">
      <c r="A85" s="9" t="s">
        <v>8</v>
      </c>
    </row>
    <row r="86" spans="1:1" x14ac:dyDescent="0.25">
      <c r="A86" s="4" t="s">
        <v>6</v>
      </c>
    </row>
    <row r="87" spans="1:1" x14ac:dyDescent="0.25">
      <c r="A87" s="9" t="s">
        <v>7</v>
      </c>
    </row>
    <row r="88" spans="1:1" x14ac:dyDescent="0.25">
      <c r="A88" s="2" t="s">
        <v>13</v>
      </c>
    </row>
    <row r="89" spans="1:1" x14ac:dyDescent="0.25">
      <c r="A89" s="2" t="s">
        <v>14</v>
      </c>
    </row>
    <row r="90" spans="1:1" x14ac:dyDescent="0.25">
      <c r="A90" s="10" t="s">
        <v>15</v>
      </c>
    </row>
    <row r="91" spans="1:1" x14ac:dyDescent="0.25">
      <c r="A91" s="4" t="s">
        <v>11</v>
      </c>
    </row>
    <row r="92" spans="1:1" x14ac:dyDescent="0.25">
      <c r="A92" s="9" t="s">
        <v>12</v>
      </c>
    </row>
    <row r="93" spans="1:1" x14ac:dyDescent="0.25">
      <c r="A93" s="4" t="s">
        <v>25</v>
      </c>
    </row>
    <row r="94" spans="1:1" x14ac:dyDescent="0.25">
      <c r="A94" s="9" t="s">
        <v>26</v>
      </c>
    </row>
  </sheetData>
  <hyperlinks>
    <hyperlink ref="A87" r:id="rId1" xr:uid="{BECDBBBD-1AEF-47CD-80B9-8F0B175D75BB}"/>
    <hyperlink ref="A85" r:id="rId2" xr:uid="{47670D91-A7DB-4C51-B7B3-A3970929D1B9}"/>
    <hyperlink ref="A92" r:id="rId3" xr:uid="{D2667A75-0466-4A02-ADD3-9D4F884A42BB}"/>
    <hyperlink ref="A90" r:id="rId4" xr:uid="{9C2C4DAF-B58F-43C7-B061-F04BFCCC8796}"/>
    <hyperlink ref="A77" r:id="rId5" location=":~:text=Monthly%20disability%20insurance%20benefits%20were,was%20disabled%20before%20age%2018 " xr:uid="{03FB1F2A-D972-44F4-A332-9AA9BA750191}"/>
    <hyperlink ref="A75" r:id="rId6" xr:uid="{793D5E9E-2796-48FE-8AC5-88353E265077}"/>
    <hyperlink ref="A94" r:id="rId7" xr:uid="{C0C3A511-DFE2-4E51-92C2-F58814254014}"/>
  </hyperlinks>
  <pageMargins left="0.7" right="0.7" top="0.75" bottom="0.75" header="0.3" footer="0.3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DA13A-0B41-496B-AC63-A00850A8BDBF}">
  <dimension ref="A1:BC7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10.140625" style="4" customWidth="1"/>
    <col min="2" max="2" width="10" style="5" customWidth="1"/>
    <col min="3" max="8" width="9.5703125" style="5" customWidth="1"/>
    <col min="9" max="9" width="12.42578125" style="5" customWidth="1"/>
    <col min="10" max="10" width="9.5703125" style="5" customWidth="1"/>
    <col min="11" max="12" width="10" style="5" customWidth="1"/>
    <col min="13" max="23" width="7.28515625" style="7" customWidth="1"/>
    <col min="24" max="24" width="9.140625" style="2"/>
    <col min="25" max="25" width="5.28515625" style="2" customWidth="1"/>
    <col min="26" max="27" width="9.140625" style="7" customWidth="1"/>
    <col min="28" max="29" width="9.5703125" style="18" customWidth="1"/>
    <col min="30" max="30" width="11.140625" style="18" customWidth="1"/>
    <col min="31" max="31" width="4.7109375" style="2" customWidth="1"/>
    <col min="32" max="37" width="11.28515625" style="5" customWidth="1"/>
    <col min="38" max="41" width="9.140625" style="7"/>
    <col min="42" max="42" width="4" style="2" customWidth="1"/>
    <col min="43" max="50" width="11.28515625" style="5" customWidth="1"/>
    <col min="51" max="51" width="4" style="2" customWidth="1"/>
    <col min="52" max="52" width="11.28515625" style="5" customWidth="1"/>
    <col min="53" max="55" width="9.140625" style="7"/>
    <col min="56" max="56" width="4" style="2" customWidth="1"/>
    <col min="57" max="16384" width="9.140625" style="2"/>
  </cols>
  <sheetData>
    <row r="1" spans="1:55" s="11" customFormat="1" ht="33.75" customHeight="1" x14ac:dyDescent="0.25">
      <c r="A1" s="30" t="s">
        <v>29</v>
      </c>
      <c r="B1" s="14" t="s">
        <v>28</v>
      </c>
      <c r="C1" s="14" t="s">
        <v>27</v>
      </c>
      <c r="D1" s="14" t="s">
        <v>30</v>
      </c>
      <c r="E1" s="14" t="s">
        <v>31</v>
      </c>
      <c r="F1" s="14" t="s">
        <v>32</v>
      </c>
      <c r="G1" s="14" t="s">
        <v>33</v>
      </c>
      <c r="H1" s="14" t="s">
        <v>34</v>
      </c>
      <c r="I1" s="14" t="s">
        <v>35</v>
      </c>
      <c r="J1" s="14" t="s">
        <v>36</v>
      </c>
      <c r="K1" s="6" t="s">
        <v>41</v>
      </c>
      <c r="L1" s="6" t="s">
        <v>42</v>
      </c>
      <c r="M1" s="6" t="s">
        <v>28</v>
      </c>
      <c r="N1" s="6" t="s">
        <v>27</v>
      </c>
      <c r="O1" s="6" t="s">
        <v>30</v>
      </c>
      <c r="P1" s="6" t="s">
        <v>31</v>
      </c>
      <c r="Q1" s="6" t="s">
        <v>32</v>
      </c>
      <c r="R1" s="6" t="s">
        <v>33</v>
      </c>
      <c r="S1" s="6" t="s">
        <v>34</v>
      </c>
      <c r="T1" s="6" t="s">
        <v>35</v>
      </c>
      <c r="U1" s="6" t="s">
        <v>36</v>
      </c>
      <c r="V1" s="6" t="s">
        <v>41</v>
      </c>
      <c r="W1" s="6" t="s">
        <v>42</v>
      </c>
      <c r="X1" s="11" t="s">
        <v>38</v>
      </c>
      <c r="Z1" s="6" t="s">
        <v>39</v>
      </c>
      <c r="AA1" s="6" t="s">
        <v>40</v>
      </c>
      <c r="AB1" s="17" t="s">
        <v>43</v>
      </c>
      <c r="AC1" s="17" t="s">
        <v>44</v>
      </c>
      <c r="AD1" s="17" t="s">
        <v>45</v>
      </c>
      <c r="AF1" s="14" t="s">
        <v>55</v>
      </c>
      <c r="AG1" s="14" t="s">
        <v>48</v>
      </c>
      <c r="AH1" s="14" t="s">
        <v>49</v>
      </c>
      <c r="AI1" s="14" t="s">
        <v>54</v>
      </c>
      <c r="AJ1" s="14" t="s">
        <v>50</v>
      </c>
      <c r="AK1" s="6" t="s">
        <v>55</v>
      </c>
      <c r="AL1" s="6" t="s">
        <v>48</v>
      </c>
      <c r="AM1" s="6" t="s">
        <v>49</v>
      </c>
      <c r="AN1" s="6" t="s">
        <v>54</v>
      </c>
      <c r="AO1" s="6" t="s">
        <v>50</v>
      </c>
      <c r="AQ1" s="14" t="s">
        <v>55</v>
      </c>
      <c r="AR1" s="14" t="s">
        <v>48</v>
      </c>
      <c r="AS1" s="14" t="s">
        <v>49</v>
      </c>
      <c r="AT1" s="14" t="s">
        <v>54</v>
      </c>
      <c r="AU1" s="25" t="s">
        <v>71</v>
      </c>
      <c r="AV1" s="25" t="s">
        <v>73</v>
      </c>
      <c r="AW1" s="25" t="s">
        <v>72</v>
      </c>
      <c r="AX1" s="25" t="s">
        <v>74</v>
      </c>
      <c r="AZ1" s="6" t="s">
        <v>55</v>
      </c>
      <c r="BA1" s="6" t="s">
        <v>48</v>
      </c>
      <c r="BB1" s="6" t="s">
        <v>49</v>
      </c>
      <c r="BC1" s="6" t="s">
        <v>54</v>
      </c>
    </row>
    <row r="2" spans="1:55" s="11" customFormat="1" ht="25.5" customHeight="1" x14ac:dyDescent="0.25">
      <c r="A2" s="31"/>
      <c r="B2" s="14" t="s">
        <v>2</v>
      </c>
      <c r="C2" s="14" t="s">
        <v>2</v>
      </c>
      <c r="D2" s="14" t="s">
        <v>2</v>
      </c>
      <c r="E2" s="14" t="s">
        <v>2</v>
      </c>
      <c r="F2" s="14" t="s">
        <v>2</v>
      </c>
      <c r="G2" s="14" t="s">
        <v>2</v>
      </c>
      <c r="H2" s="14" t="s">
        <v>2</v>
      </c>
      <c r="I2" s="14" t="s">
        <v>2</v>
      </c>
      <c r="J2" s="14" t="s">
        <v>2</v>
      </c>
      <c r="K2" s="14" t="s">
        <v>2</v>
      </c>
      <c r="L2" s="14" t="s">
        <v>2</v>
      </c>
      <c r="M2" s="6"/>
      <c r="N2" s="32" t="s">
        <v>37</v>
      </c>
      <c r="O2" s="33"/>
      <c r="P2" s="33"/>
      <c r="Q2" s="33"/>
      <c r="R2" s="33"/>
      <c r="S2" s="33"/>
      <c r="T2" s="33"/>
      <c r="U2" s="33"/>
      <c r="V2" s="33"/>
      <c r="W2" s="16"/>
      <c r="Z2" s="19" t="s">
        <v>52</v>
      </c>
      <c r="AA2" s="19" t="s">
        <v>52</v>
      </c>
      <c r="AB2" s="17" t="s">
        <v>51</v>
      </c>
      <c r="AC2" s="17" t="s">
        <v>51</v>
      </c>
      <c r="AD2" s="17" t="s">
        <v>51</v>
      </c>
      <c r="AF2" s="14" t="s">
        <v>2</v>
      </c>
      <c r="AG2" s="14" t="s">
        <v>2</v>
      </c>
      <c r="AH2" s="14" t="s">
        <v>2</v>
      </c>
      <c r="AI2" s="14" t="s">
        <v>2</v>
      </c>
      <c r="AJ2" s="14" t="s">
        <v>2</v>
      </c>
      <c r="AK2" s="28" t="s">
        <v>53</v>
      </c>
      <c r="AL2" s="29"/>
      <c r="AM2" s="29"/>
      <c r="AN2" s="29"/>
      <c r="AO2" s="29"/>
      <c r="AQ2" s="14" t="s">
        <v>2</v>
      </c>
      <c r="AR2" s="14" t="s">
        <v>2</v>
      </c>
      <c r="AS2" s="14" t="s">
        <v>2</v>
      </c>
      <c r="AT2" s="14" t="s">
        <v>2</v>
      </c>
      <c r="AU2" s="14" t="s">
        <v>2</v>
      </c>
      <c r="AV2" s="14" t="s">
        <v>2</v>
      </c>
      <c r="AW2" s="14" t="s">
        <v>2</v>
      </c>
      <c r="AX2" s="14" t="s">
        <v>2</v>
      </c>
      <c r="AZ2" s="28" t="s">
        <v>53</v>
      </c>
      <c r="BA2" s="29"/>
      <c r="BB2" s="29"/>
      <c r="BC2" s="29"/>
    </row>
    <row r="3" spans="1:55" s="11" customFormat="1" ht="25.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6"/>
      <c r="N3" s="15"/>
      <c r="O3" s="16"/>
      <c r="P3" s="16"/>
      <c r="Q3" s="16"/>
      <c r="R3" s="16"/>
      <c r="S3" s="16"/>
      <c r="T3" s="16"/>
      <c r="U3" s="16"/>
      <c r="V3" s="16"/>
      <c r="W3" s="16"/>
      <c r="Z3" s="19"/>
      <c r="AA3" s="19"/>
      <c r="AB3" s="17"/>
      <c r="AC3" s="17"/>
      <c r="AD3" s="17"/>
      <c r="AF3" s="14" t="s">
        <v>56</v>
      </c>
      <c r="AG3" s="14" t="s">
        <v>56</v>
      </c>
      <c r="AH3" s="14" t="s">
        <v>56</v>
      </c>
      <c r="AI3" s="14" t="s">
        <v>56</v>
      </c>
      <c r="AJ3" s="14" t="s">
        <v>56</v>
      </c>
      <c r="AK3" s="20" t="s">
        <v>56</v>
      </c>
      <c r="AL3" s="21" t="s">
        <v>56</v>
      </c>
      <c r="AM3" s="21" t="s">
        <v>56</v>
      </c>
      <c r="AN3" s="21" t="s">
        <v>56</v>
      </c>
      <c r="AO3" s="21" t="s">
        <v>56</v>
      </c>
      <c r="AQ3" s="14" t="s">
        <v>57</v>
      </c>
      <c r="AR3" s="14" t="s">
        <v>57</v>
      </c>
      <c r="AS3" s="14" t="s">
        <v>57</v>
      </c>
      <c r="AT3" s="14" t="s">
        <v>57</v>
      </c>
      <c r="AU3" s="14"/>
      <c r="AV3" s="14"/>
      <c r="AW3" s="14"/>
      <c r="AX3" s="14"/>
      <c r="AZ3" s="20" t="s">
        <v>57</v>
      </c>
      <c r="BA3" s="21" t="s">
        <v>57</v>
      </c>
      <c r="BB3" s="21" t="s">
        <v>57</v>
      </c>
      <c r="BC3" s="21" t="s">
        <v>57</v>
      </c>
    </row>
    <row r="4" spans="1:55" ht="15" customHeight="1" x14ac:dyDescent="0.25">
      <c r="A4" s="4">
        <v>1960</v>
      </c>
      <c r="AC4" s="18">
        <v>57.3</v>
      </c>
      <c r="AD4" s="18">
        <v>56.7</v>
      </c>
    </row>
    <row r="5" spans="1:55" ht="15" customHeight="1" x14ac:dyDescent="0.25">
      <c r="A5" s="4">
        <v>1961</v>
      </c>
    </row>
    <row r="6" spans="1:55" ht="15" customHeight="1" x14ac:dyDescent="0.25">
      <c r="A6" s="4">
        <v>1962</v>
      </c>
    </row>
    <row r="7" spans="1:55" ht="15" customHeight="1" x14ac:dyDescent="0.25">
      <c r="A7" s="4">
        <v>1963</v>
      </c>
    </row>
    <row r="8" spans="1:55" ht="15" customHeight="1" x14ac:dyDescent="0.25">
      <c r="A8" s="4">
        <v>1964</v>
      </c>
    </row>
    <row r="9" spans="1:55" ht="15" customHeight="1" x14ac:dyDescent="0.25">
      <c r="A9" s="4">
        <v>1965</v>
      </c>
      <c r="AC9" s="18">
        <v>54.4</v>
      </c>
      <c r="AD9" s="18">
        <v>55.2</v>
      </c>
    </row>
    <row r="10" spans="1:55" ht="15" customHeight="1" x14ac:dyDescent="0.25">
      <c r="A10" s="4">
        <v>1966</v>
      </c>
    </row>
    <row r="11" spans="1:55" ht="15" customHeight="1" x14ac:dyDescent="0.25">
      <c r="A11" s="4">
        <v>1967</v>
      </c>
    </row>
    <row r="12" spans="1:55" ht="15" customHeight="1" x14ac:dyDescent="0.25">
      <c r="A12" s="4">
        <v>1968</v>
      </c>
    </row>
    <row r="13" spans="1:55" ht="15" customHeight="1" x14ac:dyDescent="0.25">
      <c r="A13" s="4">
        <v>1969</v>
      </c>
    </row>
    <row r="14" spans="1:55" ht="15" customHeight="1" x14ac:dyDescent="0.25">
      <c r="A14" s="4">
        <v>1970</v>
      </c>
      <c r="AC14" s="18">
        <v>53.9</v>
      </c>
      <c r="AD14" s="18">
        <v>55</v>
      </c>
    </row>
    <row r="15" spans="1:55" ht="15" customHeight="1" x14ac:dyDescent="0.25">
      <c r="A15" s="4">
        <v>1971</v>
      </c>
    </row>
    <row r="16" spans="1:55" ht="15" customHeight="1" x14ac:dyDescent="0.25">
      <c r="A16" s="4">
        <v>1972</v>
      </c>
    </row>
    <row r="17" spans="1:30" ht="15" customHeight="1" x14ac:dyDescent="0.25">
      <c r="A17" s="4">
        <v>1973</v>
      </c>
    </row>
    <row r="18" spans="1:30" ht="15" customHeight="1" x14ac:dyDescent="0.25">
      <c r="A18" s="4">
        <v>1974</v>
      </c>
    </row>
    <row r="19" spans="1:30" ht="15" customHeight="1" x14ac:dyDescent="0.25">
      <c r="A19" s="4">
        <v>1975</v>
      </c>
      <c r="AC19" s="18">
        <v>53.5</v>
      </c>
      <c r="AD19" s="18">
        <v>54.4</v>
      </c>
    </row>
    <row r="20" spans="1:30" ht="15" customHeight="1" x14ac:dyDescent="0.25">
      <c r="A20" s="4">
        <v>1976</v>
      </c>
    </row>
    <row r="21" spans="1:30" ht="15" customHeight="1" x14ac:dyDescent="0.25">
      <c r="A21" s="4">
        <v>1977</v>
      </c>
    </row>
    <row r="22" spans="1:30" ht="15" customHeight="1" x14ac:dyDescent="0.25">
      <c r="A22" s="4">
        <v>1978</v>
      </c>
    </row>
    <row r="23" spans="1:30" ht="15" customHeight="1" x14ac:dyDescent="0.25">
      <c r="A23" s="4">
        <v>1979</v>
      </c>
    </row>
    <row r="24" spans="1:30" ht="15" customHeight="1" x14ac:dyDescent="0.25">
      <c r="A24" s="4">
        <v>1980</v>
      </c>
      <c r="AC24" s="18">
        <v>52.9</v>
      </c>
      <c r="AD24" s="18">
        <v>53.7</v>
      </c>
    </row>
    <row r="25" spans="1:30" ht="15" customHeight="1" x14ac:dyDescent="0.25">
      <c r="A25" s="4">
        <v>1981</v>
      </c>
    </row>
    <row r="26" spans="1:30" ht="15" customHeight="1" x14ac:dyDescent="0.25">
      <c r="A26" s="4">
        <v>1982</v>
      </c>
      <c r="AC26" s="18">
        <v>53.2</v>
      </c>
      <c r="AD26" s="18">
        <v>53.9</v>
      </c>
    </row>
    <row r="27" spans="1:30" ht="15" customHeight="1" x14ac:dyDescent="0.25">
      <c r="A27" s="4">
        <v>1983</v>
      </c>
      <c r="AC27" s="18">
        <v>52.9</v>
      </c>
      <c r="AD27" s="18">
        <v>53.6</v>
      </c>
    </row>
    <row r="28" spans="1:30" ht="15" customHeight="1" x14ac:dyDescent="0.25">
      <c r="A28" s="4">
        <v>1984</v>
      </c>
      <c r="AC28" s="18">
        <v>52.5</v>
      </c>
      <c r="AD28" s="18">
        <v>53.2</v>
      </c>
    </row>
    <row r="29" spans="1:30" ht="15" customHeight="1" x14ac:dyDescent="0.25">
      <c r="A29" s="4">
        <v>1985</v>
      </c>
      <c r="AC29" s="18">
        <v>51.9</v>
      </c>
      <c r="AD29" s="18">
        <v>52.6</v>
      </c>
    </row>
    <row r="30" spans="1:30" ht="15" customHeight="1" x14ac:dyDescent="0.25">
      <c r="A30" s="4">
        <v>1986</v>
      </c>
      <c r="AC30" s="18">
        <v>51.4</v>
      </c>
      <c r="AD30" s="18">
        <v>52</v>
      </c>
    </row>
    <row r="31" spans="1:30" ht="15" customHeight="1" x14ac:dyDescent="0.25">
      <c r="A31" s="4">
        <v>1987</v>
      </c>
      <c r="AC31" s="18">
        <v>51.1</v>
      </c>
      <c r="AD31" s="18">
        <v>51.7</v>
      </c>
    </row>
    <row r="32" spans="1:30" ht="15" customHeight="1" x14ac:dyDescent="0.25">
      <c r="A32" s="4">
        <v>1988</v>
      </c>
      <c r="AC32" s="18">
        <v>50.9</v>
      </c>
      <c r="AD32" s="18">
        <v>51.4</v>
      </c>
    </row>
    <row r="33" spans="1:55" ht="15" customHeight="1" x14ac:dyDescent="0.25">
      <c r="A33" s="4">
        <v>1989</v>
      </c>
      <c r="AC33" s="18">
        <v>50.7</v>
      </c>
      <c r="AD33" s="18">
        <v>51.1</v>
      </c>
    </row>
    <row r="34" spans="1:55" ht="15" customHeight="1" x14ac:dyDescent="0.25">
      <c r="A34" s="4">
        <v>1990</v>
      </c>
      <c r="AC34" s="18">
        <v>50.4</v>
      </c>
      <c r="AD34" s="18">
        <v>50.8</v>
      </c>
    </row>
    <row r="35" spans="1:55" ht="15" customHeight="1" x14ac:dyDescent="0.25">
      <c r="A35" s="4">
        <v>1991</v>
      </c>
      <c r="AC35" s="18">
        <v>50.1</v>
      </c>
      <c r="AD35" s="18">
        <v>50.5</v>
      </c>
      <c r="AG35" s="5">
        <v>10619539</v>
      </c>
      <c r="AH35" s="5">
        <v>10530194</v>
      </c>
      <c r="AJ35" s="5">
        <v>10089491</v>
      </c>
    </row>
    <row r="36" spans="1:55" ht="15" customHeight="1" x14ac:dyDescent="0.25">
      <c r="A36" s="4">
        <v>1992</v>
      </c>
      <c r="AC36" s="18">
        <v>49.9</v>
      </c>
      <c r="AD36" s="18">
        <v>50.1</v>
      </c>
      <c r="AG36" s="5">
        <v>10718327</v>
      </c>
      <c r="AH36" s="5">
        <v>10528945</v>
      </c>
      <c r="AJ36" s="5">
        <v>9832189</v>
      </c>
    </row>
    <row r="37" spans="1:55" ht="15" customHeight="1" x14ac:dyDescent="0.25">
      <c r="A37" s="4">
        <v>1993</v>
      </c>
      <c r="AC37" s="18">
        <v>49.6</v>
      </c>
      <c r="AD37" s="18">
        <v>49.9</v>
      </c>
      <c r="AG37" s="5">
        <v>10732245</v>
      </c>
      <c r="AH37" s="5">
        <v>10005216</v>
      </c>
      <c r="AJ37" s="5">
        <v>9596910</v>
      </c>
    </row>
    <row r="38" spans="1:55" ht="15" customHeight="1" x14ac:dyDescent="0.25">
      <c r="A38" s="4">
        <v>1994</v>
      </c>
      <c r="AC38" s="18">
        <v>49.6</v>
      </c>
      <c r="AD38" s="18">
        <v>49.9</v>
      </c>
      <c r="AG38" s="5">
        <v>10843874</v>
      </c>
      <c r="AH38" s="5">
        <v>9911490</v>
      </c>
      <c r="AJ38" s="5">
        <v>9657723</v>
      </c>
    </row>
    <row r="39" spans="1:55" ht="15" customHeight="1" x14ac:dyDescent="0.25">
      <c r="A39" s="4">
        <v>1995</v>
      </c>
      <c r="AC39" s="18">
        <v>49.7</v>
      </c>
      <c r="AD39" s="18">
        <v>49.9</v>
      </c>
      <c r="AG39" s="5">
        <v>11300467</v>
      </c>
      <c r="AH39" s="5">
        <v>9783897</v>
      </c>
      <c r="AJ39" s="5">
        <v>9746383</v>
      </c>
    </row>
    <row r="40" spans="1:55" ht="15" customHeight="1" x14ac:dyDescent="0.25">
      <c r="A40" s="4">
        <v>1996</v>
      </c>
      <c r="B40" s="5">
        <v>4400000</v>
      </c>
      <c r="I40" s="5">
        <f>B40*(T40/100)</f>
        <v>682000</v>
      </c>
      <c r="J40" s="5">
        <f>B40*(U40/100)</f>
        <v>818400.00000000012</v>
      </c>
      <c r="K40" s="5">
        <f>B40*(V40/100)</f>
        <v>985599.99999999988</v>
      </c>
      <c r="M40" s="7">
        <f t="shared" ref="M40:M43" si="0">(B40/B40)*100</f>
        <v>100</v>
      </c>
      <c r="N40" s="26">
        <v>3.6</v>
      </c>
      <c r="O40" s="27"/>
      <c r="P40" s="7">
        <v>5.6</v>
      </c>
      <c r="Q40" s="7">
        <v>9</v>
      </c>
      <c r="R40" s="7">
        <v>11.6</v>
      </c>
      <c r="S40" s="7">
        <v>13.8</v>
      </c>
      <c r="T40" s="7">
        <v>15.5</v>
      </c>
      <c r="U40" s="7">
        <v>18.600000000000001</v>
      </c>
      <c r="V40" s="7">
        <v>22.4</v>
      </c>
      <c r="X40" s="7">
        <f t="shared" ref="X40:X43" si="1">SUM(N40:V40)</f>
        <v>100.1</v>
      </c>
      <c r="Z40" s="7">
        <f t="shared" ref="Z40:Z43" si="2">U40+V40</f>
        <v>41</v>
      </c>
      <c r="AA40" s="7">
        <f t="shared" ref="AA40:AA43" si="3">T40+U40+V40</f>
        <v>56.5</v>
      </c>
      <c r="AB40" s="18">
        <v>50</v>
      </c>
      <c r="AC40" s="18">
        <v>50</v>
      </c>
      <c r="AD40" s="18">
        <v>50.1</v>
      </c>
      <c r="AF40" s="5">
        <v>14658971</v>
      </c>
      <c r="AG40" s="5">
        <v>11578741</v>
      </c>
      <c r="AH40" s="5">
        <v>9896082</v>
      </c>
      <c r="AJ40" s="5">
        <v>9500778</v>
      </c>
      <c r="AK40" s="7">
        <f>(I40/AF40)*100</f>
        <v>4.6524411570225492</v>
      </c>
      <c r="AL40" s="7">
        <f>(J40/AG40)*100</f>
        <v>7.0681259732815525</v>
      </c>
      <c r="AM40" s="7">
        <f>(K40/AH40)*100</f>
        <v>9.9594971019844003</v>
      </c>
      <c r="AZ40" s="7"/>
    </row>
    <row r="41" spans="1:55" ht="15" customHeight="1" x14ac:dyDescent="0.25">
      <c r="A41" s="4">
        <v>1997</v>
      </c>
      <c r="B41" s="5">
        <v>4521000</v>
      </c>
      <c r="I41" s="5">
        <f t="shared" ref="I41:I43" si="4">B41*(T41/100)</f>
        <v>727881</v>
      </c>
      <c r="J41" s="5">
        <f t="shared" ref="J41:J43" si="5">B41*(U41/100)</f>
        <v>868032</v>
      </c>
      <c r="K41" s="5">
        <f t="shared" ref="K41:K43" si="6">B41*(V41/100)</f>
        <v>1012703.9999999999</v>
      </c>
      <c r="M41" s="7">
        <f t="shared" si="0"/>
        <v>100</v>
      </c>
      <c r="N41" s="26">
        <v>3.3</v>
      </c>
      <c r="O41" s="27"/>
      <c r="P41" s="7">
        <v>5.2</v>
      </c>
      <c r="Q41" s="7">
        <v>8.6</v>
      </c>
      <c r="R41" s="7">
        <v>11.6</v>
      </c>
      <c r="S41" s="7">
        <v>13.7</v>
      </c>
      <c r="T41" s="7">
        <v>16.100000000000001</v>
      </c>
      <c r="U41" s="7">
        <v>19.2</v>
      </c>
      <c r="V41" s="7">
        <v>22.4</v>
      </c>
      <c r="X41" s="7">
        <f t="shared" si="1"/>
        <v>100.1</v>
      </c>
      <c r="Z41" s="7">
        <f t="shared" si="2"/>
        <v>41.599999999999994</v>
      </c>
      <c r="AA41" s="7">
        <f t="shared" si="3"/>
        <v>57.699999999999996</v>
      </c>
      <c r="AB41" s="18">
        <v>50.3</v>
      </c>
      <c r="AC41" s="18">
        <v>50.3</v>
      </c>
      <c r="AD41" s="18">
        <v>50.3</v>
      </c>
      <c r="AF41" s="5">
        <v>15423559</v>
      </c>
      <c r="AG41" s="5">
        <v>12190211</v>
      </c>
      <c r="AH41" s="5">
        <v>10064904</v>
      </c>
      <c r="AJ41" s="5">
        <v>9361117</v>
      </c>
      <c r="AK41" s="7">
        <f t="shared" ref="AK41:AK66" si="7">(I41/AF41)*100</f>
        <v>4.7192804202972862</v>
      </c>
      <c r="AL41" s="7">
        <f t="shared" ref="AL41:AL66" si="8">(J41/AG41)*100</f>
        <v>7.1207299036907559</v>
      </c>
      <c r="AM41" s="7">
        <f t="shared" ref="AM41:AM66" si="9">(K41/AH41)*100</f>
        <v>10.061735313123702</v>
      </c>
      <c r="AZ41" s="7"/>
    </row>
    <row r="42" spans="1:55" ht="15" customHeight="1" x14ac:dyDescent="0.25">
      <c r="A42" s="4">
        <v>1998</v>
      </c>
      <c r="B42" s="5">
        <v>4712000</v>
      </c>
      <c r="I42" s="5">
        <f t="shared" si="4"/>
        <v>777480</v>
      </c>
      <c r="J42" s="5">
        <f t="shared" si="5"/>
        <v>928263.99999999988</v>
      </c>
      <c r="K42" s="5">
        <f t="shared" si="6"/>
        <v>1050776</v>
      </c>
      <c r="M42" s="7">
        <f t="shared" si="0"/>
        <v>100</v>
      </c>
      <c r="N42" s="26">
        <v>3</v>
      </c>
      <c r="O42" s="27"/>
      <c r="P42" s="7">
        <v>4.8</v>
      </c>
      <c r="Q42" s="7">
        <v>8.3000000000000007</v>
      </c>
      <c r="R42" s="7">
        <v>11.6</v>
      </c>
      <c r="S42" s="7">
        <v>13.8</v>
      </c>
      <c r="T42" s="7">
        <v>16.5</v>
      </c>
      <c r="U42" s="7">
        <v>19.7</v>
      </c>
      <c r="V42" s="7">
        <v>22.3</v>
      </c>
      <c r="X42" s="7">
        <f t="shared" si="1"/>
        <v>100</v>
      </c>
      <c r="Z42" s="7">
        <f t="shared" si="2"/>
        <v>42</v>
      </c>
      <c r="AA42" s="7">
        <f t="shared" si="3"/>
        <v>58.5</v>
      </c>
      <c r="AB42" s="18">
        <v>50.5</v>
      </c>
      <c r="AC42" s="18">
        <v>50.5</v>
      </c>
      <c r="AD42" s="18">
        <v>50.5</v>
      </c>
      <c r="AF42" s="5">
        <v>16065929</v>
      </c>
      <c r="AG42" s="5">
        <v>12601224</v>
      </c>
      <c r="AH42" s="5">
        <v>10307966</v>
      </c>
      <c r="AJ42" s="5">
        <v>9319734</v>
      </c>
      <c r="AK42" s="7">
        <f t="shared" si="7"/>
        <v>4.8393093234757849</v>
      </c>
      <c r="AL42" s="7">
        <f t="shared" si="8"/>
        <v>7.3664590042998981</v>
      </c>
      <c r="AM42" s="7">
        <f t="shared" si="9"/>
        <v>10.193824853516203</v>
      </c>
      <c r="AZ42" s="7"/>
    </row>
    <row r="43" spans="1:55" ht="15" customHeight="1" x14ac:dyDescent="0.25">
      <c r="A43" s="4">
        <v>1999</v>
      </c>
      <c r="B43" s="5">
        <v>4879000</v>
      </c>
      <c r="I43" s="5">
        <f t="shared" si="4"/>
        <v>829430.00000000012</v>
      </c>
      <c r="J43" s="5">
        <f t="shared" si="5"/>
        <v>975800</v>
      </c>
      <c r="K43" s="5">
        <f t="shared" si="6"/>
        <v>1088017</v>
      </c>
      <c r="M43" s="7">
        <f t="shared" si="0"/>
        <v>100</v>
      </c>
      <c r="N43" s="26">
        <v>2.8</v>
      </c>
      <c r="O43" s="27"/>
      <c r="P43" s="7">
        <v>4.4000000000000004</v>
      </c>
      <c r="Q43" s="7">
        <v>8</v>
      </c>
      <c r="R43" s="7">
        <v>11.5</v>
      </c>
      <c r="S43" s="7">
        <v>14</v>
      </c>
      <c r="T43" s="7">
        <v>17</v>
      </c>
      <c r="U43" s="7">
        <v>20</v>
      </c>
      <c r="V43" s="7">
        <v>22.3</v>
      </c>
      <c r="X43" s="7">
        <f t="shared" si="1"/>
        <v>100</v>
      </c>
      <c r="Z43" s="7">
        <f t="shared" si="2"/>
        <v>42.3</v>
      </c>
      <c r="AA43" s="7">
        <f t="shared" si="3"/>
        <v>59.3</v>
      </c>
      <c r="AB43" s="18">
        <v>50.6</v>
      </c>
      <c r="AC43" s="18">
        <v>50.7</v>
      </c>
      <c r="AD43" s="18">
        <v>50.6</v>
      </c>
      <c r="AF43" s="5">
        <v>16882397</v>
      </c>
      <c r="AG43" s="5">
        <v>12867705</v>
      </c>
      <c r="AH43" s="5">
        <v>10519124</v>
      </c>
      <c r="AJ43" s="5">
        <v>9352004</v>
      </c>
      <c r="AK43" s="7">
        <f t="shared" si="7"/>
        <v>4.9129871783017549</v>
      </c>
      <c r="AL43" s="7">
        <f t="shared" si="8"/>
        <v>7.5833258533670147</v>
      </c>
      <c r="AM43" s="7">
        <f t="shared" si="9"/>
        <v>10.343228200371058</v>
      </c>
      <c r="AZ43" s="7"/>
    </row>
    <row r="44" spans="1:55" x14ac:dyDescent="0.25">
      <c r="A44" s="4">
        <v>2000</v>
      </c>
      <c r="B44" s="5">
        <v>5042333</v>
      </c>
      <c r="C44" s="5">
        <v>36520</v>
      </c>
      <c r="D44" s="5">
        <v>100666</v>
      </c>
      <c r="E44" s="5">
        <v>208482</v>
      </c>
      <c r="F44" s="5">
        <v>383093</v>
      </c>
      <c r="G44" s="5">
        <v>572564</v>
      </c>
      <c r="H44" s="5">
        <v>710414</v>
      </c>
      <c r="I44" s="5">
        <v>886080</v>
      </c>
      <c r="J44" s="5">
        <v>1021268</v>
      </c>
      <c r="K44" s="5">
        <v>1123246</v>
      </c>
      <c r="M44" s="7">
        <f>(B44/B44)*100</f>
        <v>100</v>
      </c>
      <c r="N44" s="7">
        <f>(C44/B44)*100</f>
        <v>0.72426791328537798</v>
      </c>
      <c r="O44" s="7">
        <f>(D44/B44)*100</f>
        <v>1.9964171346874553</v>
      </c>
      <c r="P44" s="7">
        <f>(E44/B44)*100</f>
        <v>4.1346337102289761</v>
      </c>
      <c r="Q44" s="7">
        <f>(F44/B44)*100</f>
        <v>7.5975347126022816</v>
      </c>
      <c r="R44" s="7">
        <f>(G44/B44)*100</f>
        <v>11.355140566876482</v>
      </c>
      <c r="S44" s="7">
        <f>(H44/B44)*100</f>
        <v>14.088994122363596</v>
      </c>
      <c r="T44" s="7">
        <f>(I44/B44)*100</f>
        <v>17.572817979296488</v>
      </c>
      <c r="U44" s="7">
        <f>(J44/B44)*100</f>
        <v>20.253878512188702</v>
      </c>
      <c r="V44" s="7">
        <f>(K44/B44)*100</f>
        <v>22.276315348470639</v>
      </c>
      <c r="X44" s="7">
        <f>SUM(N44:V44)</f>
        <v>100</v>
      </c>
      <c r="Z44" s="7">
        <f>U44+V44</f>
        <v>42.530193860659338</v>
      </c>
      <c r="AA44" s="7">
        <f>T44+U44+V44</f>
        <v>60.103011839955833</v>
      </c>
      <c r="AB44" s="18">
        <v>50.8</v>
      </c>
      <c r="AC44" s="18">
        <v>50.8</v>
      </c>
      <c r="AD44" s="18">
        <v>50.8</v>
      </c>
      <c r="AF44" s="5">
        <v>17652605</v>
      </c>
      <c r="AG44" s="5">
        <v>13337651</v>
      </c>
      <c r="AH44" s="5">
        <v>10446843</v>
      </c>
      <c r="AJ44" s="5">
        <v>9381442</v>
      </c>
      <c r="AK44" s="7">
        <f t="shared" si="7"/>
        <v>5.019542441469687</v>
      </c>
      <c r="AL44" s="7">
        <f t="shared" si="8"/>
        <v>7.6570304621106073</v>
      </c>
      <c r="AM44" s="7">
        <f t="shared" si="9"/>
        <v>10.752013790194798</v>
      </c>
      <c r="AZ44" s="7"/>
    </row>
    <row r="45" spans="1:55" x14ac:dyDescent="0.25">
      <c r="A45" s="4">
        <v>2001</v>
      </c>
      <c r="B45" s="5">
        <v>5268039</v>
      </c>
      <c r="C45" s="5">
        <v>44430</v>
      </c>
      <c r="D45" s="5">
        <v>104777</v>
      </c>
      <c r="E45" s="5">
        <v>209205</v>
      </c>
      <c r="F45" s="5">
        <v>377233</v>
      </c>
      <c r="G45" s="5">
        <v>585962</v>
      </c>
      <c r="H45" s="5">
        <v>744487</v>
      </c>
      <c r="I45" s="5">
        <v>932419</v>
      </c>
      <c r="J45" s="5">
        <v>1093572</v>
      </c>
      <c r="K45" s="5">
        <v>1175954</v>
      </c>
      <c r="M45" s="7">
        <f t="shared" ref="M45:M66" si="10">(B45/B45)*100</f>
        <v>100</v>
      </c>
      <c r="N45" s="7">
        <f t="shared" ref="N45:N66" si="11">(C45/B45)*100</f>
        <v>0.84338783368915826</v>
      </c>
      <c r="O45" s="7">
        <f t="shared" ref="O45:O66" si="12">(D45/B45)*100</f>
        <v>1.9889184571336698</v>
      </c>
      <c r="P45" s="7">
        <f t="shared" ref="P45:P66" si="13">(E45/B45)*100</f>
        <v>3.9712120582250812</v>
      </c>
      <c r="Q45" s="7">
        <f t="shared" ref="Q45:Q66" si="14">(F45/B45)*100</f>
        <v>7.1607860154414196</v>
      </c>
      <c r="R45" s="7">
        <f t="shared" ref="R45:R66" si="15">(G45/B45)*100</f>
        <v>11.122962453391102</v>
      </c>
      <c r="S45" s="7">
        <f t="shared" ref="S45:S66" si="16">(H45/B45)*100</f>
        <v>14.132146705823553</v>
      </c>
      <c r="T45" s="7">
        <f t="shared" ref="T45:T66" si="17">(I45/B45)*100</f>
        <v>17.69954626379949</v>
      </c>
      <c r="U45" s="7">
        <f t="shared" ref="U45:U66" si="18">(J45/B45)*100</f>
        <v>20.758616251702009</v>
      </c>
      <c r="V45" s="7">
        <f t="shared" ref="V45:V66" si="19">(K45/B45)*100</f>
        <v>22.32242396079452</v>
      </c>
      <c r="X45" s="7">
        <f t="shared" ref="X45:X47" si="20">SUM(N45:V45)</f>
        <v>100.00000000000001</v>
      </c>
      <c r="Z45" s="7">
        <f t="shared" ref="Z45:Z47" si="21">U45+V45</f>
        <v>43.081040212496532</v>
      </c>
      <c r="AA45" s="7">
        <f t="shared" ref="AA45:AA47" si="22">T45+U45+V45</f>
        <v>60.780586476296023</v>
      </c>
      <c r="AB45" s="18">
        <v>50.9</v>
      </c>
      <c r="AC45" s="18">
        <v>51</v>
      </c>
      <c r="AD45" s="18">
        <v>50.9</v>
      </c>
      <c r="AF45" s="5">
        <v>18556838</v>
      </c>
      <c r="AG45" s="5">
        <v>14666545</v>
      </c>
      <c r="AH45" s="5">
        <v>11206895</v>
      </c>
      <c r="AJ45" s="5">
        <v>9722951</v>
      </c>
      <c r="AK45" s="7">
        <f t="shared" si="7"/>
        <v>5.0246653012760039</v>
      </c>
      <c r="AL45" s="7">
        <f t="shared" si="8"/>
        <v>7.4562345801277674</v>
      </c>
      <c r="AM45" s="7">
        <f t="shared" si="9"/>
        <v>10.493129452894848</v>
      </c>
      <c r="AZ45" s="7"/>
    </row>
    <row r="46" spans="1:55" x14ac:dyDescent="0.25">
      <c r="A46" s="4">
        <v>2002</v>
      </c>
      <c r="B46" s="5">
        <v>5539597</v>
      </c>
      <c r="C46" s="5">
        <v>53380</v>
      </c>
      <c r="D46" s="5">
        <v>113802</v>
      </c>
      <c r="E46" s="5">
        <v>211053</v>
      </c>
      <c r="F46" s="5">
        <v>373310</v>
      </c>
      <c r="G46" s="5">
        <v>597861</v>
      </c>
      <c r="H46" s="5">
        <v>783590</v>
      </c>
      <c r="I46" s="5">
        <v>968489</v>
      </c>
      <c r="J46" s="5">
        <v>1179445</v>
      </c>
      <c r="K46" s="5">
        <v>1258667</v>
      </c>
      <c r="M46" s="7">
        <f t="shared" si="10"/>
        <v>100</v>
      </c>
      <c r="N46" s="7">
        <f t="shared" si="11"/>
        <v>0.96360800253159207</v>
      </c>
      <c r="O46" s="7">
        <f t="shared" si="12"/>
        <v>2.0543371656819081</v>
      </c>
      <c r="P46" s="7">
        <f t="shared" si="13"/>
        <v>3.8098980846440638</v>
      </c>
      <c r="Q46" s="7">
        <f t="shared" si="14"/>
        <v>6.7389378685850252</v>
      </c>
      <c r="R46" s="7">
        <f t="shared" si="15"/>
        <v>10.792499887627205</v>
      </c>
      <c r="S46" s="7">
        <f t="shared" si="16"/>
        <v>14.145252804491012</v>
      </c>
      <c r="T46" s="7">
        <f t="shared" si="17"/>
        <v>17.48302268197488</v>
      </c>
      <c r="U46" s="7">
        <f t="shared" si="18"/>
        <v>21.291169736715503</v>
      </c>
      <c r="V46" s="7">
        <f t="shared" si="19"/>
        <v>22.721273767748809</v>
      </c>
      <c r="X46" s="7">
        <f t="shared" si="20"/>
        <v>100</v>
      </c>
      <c r="Z46" s="7">
        <f t="shared" si="21"/>
        <v>44.012443504464315</v>
      </c>
      <c r="AA46" s="7">
        <f t="shared" si="22"/>
        <v>61.495466186439188</v>
      </c>
      <c r="AB46" s="18">
        <v>51</v>
      </c>
      <c r="AC46" s="18">
        <v>51.1</v>
      </c>
      <c r="AD46" s="18">
        <v>51</v>
      </c>
      <c r="AF46" s="5">
        <v>18814113</v>
      </c>
      <c r="AG46" s="5">
        <v>15469565</v>
      </c>
      <c r="AH46" s="5">
        <v>11929694</v>
      </c>
      <c r="AJ46" s="5">
        <v>9438378</v>
      </c>
      <c r="AK46" s="7">
        <f t="shared" si="7"/>
        <v>5.1476729197916482</v>
      </c>
      <c r="AL46" s="7">
        <f t="shared" si="8"/>
        <v>7.6242932493576898</v>
      </c>
      <c r="AM46" s="7">
        <f t="shared" si="9"/>
        <v>10.550706497584935</v>
      </c>
      <c r="AZ46" s="7"/>
    </row>
    <row r="47" spans="1:55" x14ac:dyDescent="0.25">
      <c r="A47" s="4">
        <v>2003</v>
      </c>
      <c r="B47" s="5">
        <v>5868541</v>
      </c>
      <c r="C47" s="5">
        <v>56750</v>
      </c>
      <c r="D47" s="5">
        <v>125320</v>
      </c>
      <c r="E47" s="5">
        <v>215785</v>
      </c>
      <c r="F47" s="5">
        <v>371249</v>
      </c>
      <c r="G47" s="5">
        <v>612405</v>
      </c>
      <c r="H47" s="5">
        <v>823276</v>
      </c>
      <c r="I47" s="5">
        <v>1016850</v>
      </c>
      <c r="J47" s="5">
        <v>1258853</v>
      </c>
      <c r="K47" s="5">
        <v>1388053</v>
      </c>
      <c r="M47" s="7">
        <f t="shared" si="10"/>
        <v>100</v>
      </c>
      <c r="N47" s="7">
        <f t="shared" si="11"/>
        <v>0.96702059336383606</v>
      </c>
      <c r="O47" s="7">
        <f t="shared" si="12"/>
        <v>2.1354541103146421</v>
      </c>
      <c r="P47" s="7">
        <f t="shared" si="13"/>
        <v>3.6769786561941036</v>
      </c>
      <c r="Q47" s="7">
        <f t="shared" si="14"/>
        <v>6.3260868416868856</v>
      </c>
      <c r="R47" s="7">
        <f t="shared" si="15"/>
        <v>10.435387603153835</v>
      </c>
      <c r="S47" s="7">
        <f t="shared" si="16"/>
        <v>14.028631647968378</v>
      </c>
      <c r="T47" s="7">
        <f t="shared" si="17"/>
        <v>17.327134631929813</v>
      </c>
      <c r="U47" s="7">
        <f t="shared" si="18"/>
        <v>21.450868282252777</v>
      </c>
      <c r="V47" s="7">
        <f t="shared" si="19"/>
        <v>23.65243763313573</v>
      </c>
      <c r="X47" s="7">
        <f t="shared" si="20"/>
        <v>100.00000000000001</v>
      </c>
      <c r="Z47" s="7">
        <f t="shared" si="21"/>
        <v>45.103305915388503</v>
      </c>
      <c r="AA47" s="7">
        <f t="shared" si="22"/>
        <v>62.430440547318327</v>
      </c>
      <c r="AB47" s="18">
        <v>51.3</v>
      </c>
      <c r="AC47" s="18">
        <v>51.3</v>
      </c>
      <c r="AD47" s="18">
        <v>51.2</v>
      </c>
      <c r="AF47" s="5">
        <v>19245722</v>
      </c>
      <c r="AG47" s="5">
        <v>16158074</v>
      </c>
      <c r="AH47" s="5">
        <v>12216556</v>
      </c>
      <c r="AJ47" s="5">
        <v>9818572</v>
      </c>
      <c r="AK47" s="7">
        <f t="shared" si="7"/>
        <v>5.2835118370721554</v>
      </c>
      <c r="AL47" s="7">
        <f t="shared" si="8"/>
        <v>7.7908604701278144</v>
      </c>
      <c r="AM47" s="7">
        <f t="shared" si="9"/>
        <v>11.362064725934216</v>
      </c>
      <c r="AZ47" s="7"/>
    </row>
    <row r="48" spans="1:55" x14ac:dyDescent="0.25">
      <c r="A48" s="4">
        <v>2004</v>
      </c>
      <c r="B48" s="5">
        <v>6197385</v>
      </c>
      <c r="C48" s="5">
        <v>56628</v>
      </c>
      <c r="D48" s="5">
        <v>137007</v>
      </c>
      <c r="E48" s="5">
        <v>220035</v>
      </c>
      <c r="F48" s="5">
        <v>366275</v>
      </c>
      <c r="G48" s="5">
        <v>622504</v>
      </c>
      <c r="H48" s="5">
        <v>857014</v>
      </c>
      <c r="I48" s="5">
        <v>1068229</v>
      </c>
      <c r="J48" s="5">
        <v>1353782</v>
      </c>
      <c r="K48" s="5">
        <v>1434690</v>
      </c>
      <c r="L48" s="5">
        <v>81221</v>
      </c>
      <c r="M48" s="7">
        <f t="shared" si="10"/>
        <v>100</v>
      </c>
      <c r="N48" s="7">
        <f t="shared" si="11"/>
        <v>0.91374023075861832</v>
      </c>
      <c r="O48" s="7">
        <f t="shared" si="12"/>
        <v>2.2107227483850043</v>
      </c>
      <c r="P48" s="7">
        <f t="shared" si="13"/>
        <v>3.5504491007094123</v>
      </c>
      <c r="Q48" s="7">
        <f t="shared" si="14"/>
        <v>5.9101540407768756</v>
      </c>
      <c r="R48" s="7">
        <f t="shared" si="15"/>
        <v>10.044623659817811</v>
      </c>
      <c r="S48" s="7">
        <f t="shared" si="16"/>
        <v>13.828639014681194</v>
      </c>
      <c r="T48" s="7">
        <f t="shared" si="17"/>
        <v>17.236770024776579</v>
      </c>
      <c r="U48" s="7">
        <f t="shared" si="18"/>
        <v>21.844406955514302</v>
      </c>
      <c r="V48" s="7">
        <f t="shared" si="19"/>
        <v>23.149925331409939</v>
      </c>
      <c r="W48" s="7">
        <f>(L48/B48)*100</f>
        <v>1.3105688931702646</v>
      </c>
      <c r="X48" s="7">
        <f>SUM(N48:W48)</f>
        <v>100.00000000000001</v>
      </c>
      <c r="Z48" s="7">
        <f>U48+V48+W48</f>
        <v>46.304901180094504</v>
      </c>
      <c r="AA48" s="7">
        <f>T48+U48+V48+W48</f>
        <v>63.541671204871079</v>
      </c>
      <c r="AB48" s="18">
        <v>51.5</v>
      </c>
      <c r="AC48" s="18">
        <v>51.6</v>
      </c>
      <c r="AD48" s="18">
        <v>51.4</v>
      </c>
      <c r="AF48" s="5">
        <v>19725692</v>
      </c>
      <c r="AG48" s="5">
        <v>16771216</v>
      </c>
      <c r="AH48" s="5">
        <v>12764528</v>
      </c>
      <c r="AI48" s="5">
        <v>4467835</v>
      </c>
      <c r="AJ48" s="5">
        <v>10129873</v>
      </c>
      <c r="AK48" s="7">
        <f t="shared" si="7"/>
        <v>5.4154196466212694</v>
      </c>
      <c r="AL48" s="7">
        <f t="shared" si="8"/>
        <v>8.0720563136268719</v>
      </c>
      <c r="AM48" s="7">
        <f t="shared" si="9"/>
        <v>11.23966354259241</v>
      </c>
      <c r="AN48" s="7">
        <f>(L48/AI48)*100</f>
        <v>1.8179050927350719</v>
      </c>
      <c r="AO48" s="7">
        <f t="shared" ref="AO48:AO66" si="23">(L48/AJ48)*100</f>
        <v>0.8017968241062845</v>
      </c>
      <c r="AQ48" s="5">
        <v>16223754</v>
      </c>
      <c r="AR48" s="5">
        <v>19303632</v>
      </c>
      <c r="AS48" s="5">
        <v>12585969</v>
      </c>
      <c r="AT48" s="5">
        <v>4170879</v>
      </c>
      <c r="AZ48" s="7">
        <f>(I48/AQ48)*100</f>
        <v>6.5843515625298554</v>
      </c>
      <c r="BA48" s="7">
        <f>(J48/AR48)*100</f>
        <v>7.0130947378192863</v>
      </c>
      <c r="BB48" s="7">
        <f>(K48/AS48)*100</f>
        <v>11.399122308341932</v>
      </c>
      <c r="BC48" s="7">
        <f t="shared" ref="BC48" si="24">(L48/AT48)*100</f>
        <v>1.947335321882989</v>
      </c>
    </row>
    <row r="49" spans="1:55" x14ac:dyDescent="0.25">
      <c r="A49" s="4">
        <v>2005</v>
      </c>
      <c r="B49" s="5">
        <v>6519001</v>
      </c>
      <c r="C49" s="5">
        <v>54623</v>
      </c>
      <c r="D49" s="5">
        <v>146385</v>
      </c>
      <c r="E49" s="5">
        <v>221138</v>
      </c>
      <c r="F49" s="5">
        <v>368579</v>
      </c>
      <c r="G49" s="5">
        <v>622211</v>
      </c>
      <c r="H49" s="5">
        <v>886513</v>
      </c>
      <c r="I49" s="5">
        <v>1123773</v>
      </c>
      <c r="J49" s="5">
        <v>1455621</v>
      </c>
      <c r="K49" s="5">
        <v>1506574</v>
      </c>
      <c r="L49" s="5">
        <v>133584</v>
      </c>
      <c r="M49" s="7">
        <f t="shared" si="10"/>
        <v>100</v>
      </c>
      <c r="N49" s="7">
        <f t="shared" si="11"/>
        <v>0.83790445806036851</v>
      </c>
      <c r="O49" s="7">
        <f t="shared" si="12"/>
        <v>2.2455127710518838</v>
      </c>
      <c r="P49" s="7">
        <f t="shared" si="13"/>
        <v>3.3922068734151134</v>
      </c>
      <c r="Q49" s="7">
        <f t="shared" si="14"/>
        <v>5.6539184454796061</v>
      </c>
      <c r="R49" s="7">
        <f t="shared" si="15"/>
        <v>9.5445759250535467</v>
      </c>
      <c r="S49" s="7">
        <f t="shared" si="16"/>
        <v>13.59890878985906</v>
      </c>
      <c r="T49" s="7">
        <f t="shared" si="17"/>
        <v>17.238423494642813</v>
      </c>
      <c r="U49" s="7">
        <f t="shared" si="18"/>
        <v>22.328896712855236</v>
      </c>
      <c r="V49" s="7">
        <f t="shared" si="19"/>
        <v>23.110504201487313</v>
      </c>
      <c r="W49" s="7">
        <f t="shared" ref="W49:W66" si="25">(L49/B49)*100</f>
        <v>2.0491483280950562</v>
      </c>
      <c r="X49" s="7">
        <f t="shared" ref="X49:X66" si="26">SUM(N49:W49)</f>
        <v>100</v>
      </c>
      <c r="Z49" s="7">
        <f t="shared" ref="Z49:Z66" si="27">U49+V49+W49</f>
        <v>47.488549242437607</v>
      </c>
      <c r="AA49" s="7">
        <f t="shared" ref="AA49:AA66" si="28">T49+U49+V49+W49</f>
        <v>64.726972737080416</v>
      </c>
      <c r="AB49" s="18">
        <v>51.8</v>
      </c>
      <c r="AC49" s="18">
        <v>51.9</v>
      </c>
      <c r="AD49" s="18">
        <v>51.7</v>
      </c>
      <c r="AF49" s="5">
        <v>20279072</v>
      </c>
      <c r="AG49" s="5">
        <v>17827299</v>
      </c>
      <c r="AH49" s="5">
        <v>13153346</v>
      </c>
      <c r="AI49" s="5">
        <v>4732218</v>
      </c>
      <c r="AJ49" s="5">
        <v>10230794</v>
      </c>
      <c r="AK49" s="7">
        <f t="shared" si="7"/>
        <v>5.5415405596469114</v>
      </c>
      <c r="AL49" s="7">
        <f t="shared" si="8"/>
        <v>8.1651236118270081</v>
      </c>
      <c r="AM49" s="7">
        <f t="shared" si="9"/>
        <v>11.453922066674139</v>
      </c>
      <c r="AN49" s="7">
        <f t="shared" ref="AN49:AN66" si="29">(L49/AI49)*100</f>
        <v>2.8228623448877461</v>
      </c>
      <c r="AO49" s="7">
        <f t="shared" si="23"/>
        <v>1.3057051094959002</v>
      </c>
      <c r="AQ49" s="5">
        <v>19810097</v>
      </c>
      <c r="AR49" s="5">
        <v>17105204</v>
      </c>
      <c r="AS49" s="5">
        <v>13011685</v>
      </c>
      <c r="AT49" s="5">
        <v>4223598</v>
      </c>
      <c r="AZ49" s="7">
        <f t="shared" ref="AZ49:AZ66" si="30">(I49/AQ49)*100</f>
        <v>5.6727284071350077</v>
      </c>
      <c r="BA49" s="7">
        <f t="shared" ref="BA49:BA66" si="31">(J49/AR49)*100</f>
        <v>8.5098137385558221</v>
      </c>
      <c r="BB49" s="7">
        <f t="shared" ref="BB49:BB66" si="32">(K49/AS49)*100</f>
        <v>11.578623368149476</v>
      </c>
      <c r="BC49" s="7">
        <f t="shared" ref="BC49:BC66" si="33">(L49/AT49)*100</f>
        <v>3.1628010052093027</v>
      </c>
    </row>
    <row r="50" spans="1:55" x14ac:dyDescent="0.25">
      <c r="A50" s="4">
        <v>2006</v>
      </c>
      <c r="B50" s="5">
        <v>6806918</v>
      </c>
      <c r="C50" s="5">
        <v>51087</v>
      </c>
      <c r="D50" s="5">
        <v>152645</v>
      </c>
      <c r="E50" s="5">
        <v>222689</v>
      </c>
      <c r="F50" s="5">
        <v>371383</v>
      </c>
      <c r="G50" s="5">
        <v>612792</v>
      </c>
      <c r="H50" s="5">
        <v>907840</v>
      </c>
      <c r="I50" s="5">
        <v>1176131</v>
      </c>
      <c r="J50" s="5">
        <v>1516025</v>
      </c>
      <c r="K50" s="5">
        <v>1603734</v>
      </c>
      <c r="L50" s="5">
        <v>192592</v>
      </c>
      <c r="M50" s="7">
        <f t="shared" si="10"/>
        <v>100</v>
      </c>
      <c r="N50" s="7">
        <f t="shared" si="11"/>
        <v>0.7505158722346883</v>
      </c>
      <c r="O50" s="7">
        <f t="shared" si="12"/>
        <v>2.2424979998289976</v>
      </c>
      <c r="P50" s="7">
        <f t="shared" si="13"/>
        <v>3.2715099550192908</v>
      </c>
      <c r="Q50" s="7">
        <f t="shared" si="14"/>
        <v>5.4559640647940819</v>
      </c>
      <c r="R50" s="7">
        <f t="shared" si="15"/>
        <v>9.0024883508219133</v>
      </c>
      <c r="S50" s="7">
        <f t="shared" si="16"/>
        <v>13.33701977899543</v>
      </c>
      <c r="T50" s="7">
        <f t="shared" si="17"/>
        <v>17.278465819626447</v>
      </c>
      <c r="U50" s="7">
        <f t="shared" si="18"/>
        <v>22.271826985428646</v>
      </c>
      <c r="V50" s="7">
        <f t="shared" si="19"/>
        <v>23.560354333635281</v>
      </c>
      <c r="W50" s="7">
        <f t="shared" si="25"/>
        <v>2.8293568396152269</v>
      </c>
      <c r="X50" s="7">
        <f t="shared" si="26"/>
        <v>100</v>
      </c>
      <c r="Z50" s="7">
        <f t="shared" si="27"/>
        <v>48.661538158679157</v>
      </c>
      <c r="AA50" s="7">
        <f t="shared" si="28"/>
        <v>65.940003978305597</v>
      </c>
      <c r="AB50" s="18">
        <v>52.1</v>
      </c>
      <c r="AC50" s="18">
        <v>52.2</v>
      </c>
      <c r="AD50" s="18">
        <v>52</v>
      </c>
      <c r="AF50" s="5">
        <v>20818724</v>
      </c>
      <c r="AG50" s="5">
        <v>18221215</v>
      </c>
      <c r="AH50" s="5">
        <v>13970132</v>
      </c>
      <c r="AI50" s="5">
        <v>4688412</v>
      </c>
      <c r="AJ50" s="5">
        <v>10628612</v>
      </c>
      <c r="AK50" s="7">
        <f t="shared" si="7"/>
        <v>5.6493904237358636</v>
      </c>
      <c r="AL50" s="7">
        <f t="shared" si="8"/>
        <v>8.3201092792110725</v>
      </c>
      <c r="AM50" s="7">
        <f t="shared" si="9"/>
        <v>11.479734049757012</v>
      </c>
      <c r="AN50" s="7">
        <f t="shared" si="29"/>
        <v>4.1078301139063713</v>
      </c>
      <c r="AO50" s="7">
        <f t="shared" si="23"/>
        <v>1.8120145885464629</v>
      </c>
      <c r="AQ50" s="5">
        <v>20477825</v>
      </c>
      <c r="AR50" s="5">
        <v>18081601</v>
      </c>
      <c r="AS50" s="5">
        <v>13564709</v>
      </c>
      <c r="AT50" s="5">
        <v>4485396</v>
      </c>
      <c r="AZ50" s="7">
        <f t="shared" si="30"/>
        <v>5.7434371081889797</v>
      </c>
      <c r="BA50" s="7">
        <f t="shared" si="31"/>
        <v>8.3843515847960592</v>
      </c>
      <c r="BB50" s="7">
        <f t="shared" si="32"/>
        <v>11.822841168210834</v>
      </c>
      <c r="BC50" s="7">
        <f t="shared" si="33"/>
        <v>4.2937568945974895</v>
      </c>
    </row>
    <row r="51" spans="1:55" x14ac:dyDescent="0.25">
      <c r="A51" s="4">
        <v>2007</v>
      </c>
      <c r="B51" s="5">
        <v>7098723</v>
      </c>
      <c r="C51" s="5">
        <v>48991</v>
      </c>
      <c r="D51" s="5">
        <v>156467</v>
      </c>
      <c r="E51" s="5">
        <v>229542</v>
      </c>
      <c r="F51" s="5">
        <v>373621</v>
      </c>
      <c r="G51" s="5">
        <v>603495</v>
      </c>
      <c r="H51" s="5">
        <v>921560</v>
      </c>
      <c r="I51" s="5">
        <v>1228219</v>
      </c>
      <c r="J51" s="5">
        <v>1551082</v>
      </c>
      <c r="K51" s="5">
        <v>1717167</v>
      </c>
      <c r="L51" s="5">
        <v>268579</v>
      </c>
      <c r="M51" s="7">
        <f t="shared" si="10"/>
        <v>100</v>
      </c>
      <c r="N51" s="7">
        <f t="shared" si="11"/>
        <v>0.69013821218267013</v>
      </c>
      <c r="O51" s="7">
        <f t="shared" si="12"/>
        <v>2.2041570011958491</v>
      </c>
      <c r="P51" s="7">
        <f t="shared" si="13"/>
        <v>3.2335675022113133</v>
      </c>
      <c r="Q51" s="7">
        <f t="shared" si="14"/>
        <v>5.2632142428997444</v>
      </c>
      <c r="R51" s="7">
        <f t="shared" si="15"/>
        <v>8.5014586426319223</v>
      </c>
      <c r="S51" s="7">
        <f t="shared" si="16"/>
        <v>12.982053250986128</v>
      </c>
      <c r="T51" s="7">
        <f t="shared" si="17"/>
        <v>17.301971072825349</v>
      </c>
      <c r="U51" s="7">
        <f t="shared" si="18"/>
        <v>21.850155302580479</v>
      </c>
      <c r="V51" s="7">
        <f t="shared" si="19"/>
        <v>24.189801461474129</v>
      </c>
      <c r="W51" s="7">
        <f t="shared" si="25"/>
        <v>3.7834833110124171</v>
      </c>
      <c r="X51" s="7">
        <f t="shared" si="26"/>
        <v>100</v>
      </c>
      <c r="Z51" s="7">
        <f t="shared" si="27"/>
        <v>49.823440075067026</v>
      </c>
      <c r="AA51" s="7">
        <f t="shared" si="28"/>
        <v>67.125411147892379</v>
      </c>
      <c r="AB51" s="18">
        <v>52.4</v>
      </c>
      <c r="AC51" s="18">
        <v>52.5</v>
      </c>
      <c r="AD51" s="18">
        <v>52.3</v>
      </c>
      <c r="AF51" s="5">
        <v>21233925</v>
      </c>
      <c r="AG51" s="5">
        <v>18370824</v>
      </c>
      <c r="AH51" s="5">
        <v>14931148</v>
      </c>
      <c r="AI51" s="5">
        <v>5043002</v>
      </c>
      <c r="AJ51" s="5">
        <v>11165430</v>
      </c>
      <c r="AK51" s="7">
        <f t="shared" si="7"/>
        <v>5.7842297173037958</v>
      </c>
      <c r="AL51" s="7">
        <f t="shared" si="8"/>
        <v>8.4431814272457242</v>
      </c>
      <c r="AM51" s="7">
        <f t="shared" si="9"/>
        <v>11.500569145788388</v>
      </c>
      <c r="AN51" s="7">
        <f t="shared" si="29"/>
        <v>5.3257761944175313</v>
      </c>
      <c r="AO51" s="7">
        <f t="shared" si="23"/>
        <v>2.405451469401537</v>
      </c>
      <c r="AQ51" s="5">
        <v>21022309</v>
      </c>
      <c r="AR51" s="5">
        <v>18130862</v>
      </c>
      <c r="AS51" s="5">
        <v>14615494</v>
      </c>
      <c r="AT51" s="5">
        <v>4670508</v>
      </c>
      <c r="AZ51" s="7">
        <f t="shared" si="30"/>
        <v>5.8424552697803085</v>
      </c>
      <c r="BA51" s="7">
        <f t="shared" si="31"/>
        <v>8.5549269527284473</v>
      </c>
      <c r="BB51" s="7">
        <f t="shared" si="32"/>
        <v>11.748949436810005</v>
      </c>
      <c r="BC51" s="7">
        <f t="shared" si="33"/>
        <v>5.7505307773801047</v>
      </c>
    </row>
    <row r="52" spans="1:55" x14ac:dyDescent="0.25">
      <c r="A52" s="4">
        <v>2008</v>
      </c>
      <c r="B52" s="5">
        <v>7426691</v>
      </c>
      <c r="C52" s="5">
        <v>50032</v>
      </c>
      <c r="D52" s="5">
        <v>162062</v>
      </c>
      <c r="E52" s="5">
        <v>241959</v>
      </c>
      <c r="F52" s="5">
        <v>377465</v>
      </c>
      <c r="G52" s="5">
        <v>597455</v>
      </c>
      <c r="H52" s="5">
        <v>939247</v>
      </c>
      <c r="I52" s="5">
        <v>1288060</v>
      </c>
      <c r="J52" s="5">
        <v>1612745</v>
      </c>
      <c r="K52" s="5">
        <v>1817644</v>
      </c>
      <c r="L52" s="5">
        <v>340022</v>
      </c>
      <c r="M52" s="7">
        <f t="shared" si="10"/>
        <v>100</v>
      </c>
      <c r="N52" s="7">
        <f t="shared" si="11"/>
        <v>0.67367822358571261</v>
      </c>
      <c r="O52" s="7">
        <f t="shared" si="12"/>
        <v>2.1821562254306799</v>
      </c>
      <c r="P52" s="7">
        <f t="shared" si="13"/>
        <v>3.2579650883549616</v>
      </c>
      <c r="Q52" s="7">
        <f t="shared" si="14"/>
        <v>5.0825461837580157</v>
      </c>
      <c r="R52" s="7">
        <f t="shared" si="15"/>
        <v>8.0446998535417737</v>
      </c>
      <c r="S52" s="7">
        <f t="shared" si="16"/>
        <v>12.646910986332943</v>
      </c>
      <c r="T52" s="7">
        <f t="shared" si="17"/>
        <v>17.343659511348996</v>
      </c>
      <c r="U52" s="7">
        <f t="shared" si="18"/>
        <v>21.715525797424451</v>
      </c>
      <c r="V52" s="7">
        <f t="shared" si="19"/>
        <v>24.474479953454374</v>
      </c>
      <c r="W52" s="7">
        <f t="shared" si="25"/>
        <v>4.5783781767680924</v>
      </c>
      <c r="X52" s="7">
        <f t="shared" si="26"/>
        <v>100.00000000000001</v>
      </c>
      <c r="Z52" s="7">
        <f t="shared" si="27"/>
        <v>50.768383927646916</v>
      </c>
      <c r="AA52" s="7">
        <f t="shared" si="28"/>
        <v>68.112043438995926</v>
      </c>
      <c r="AB52" s="18">
        <v>52.6</v>
      </c>
      <c r="AC52" s="18">
        <v>52.7</v>
      </c>
      <c r="AD52" s="18">
        <v>52.5</v>
      </c>
      <c r="AF52" s="5">
        <v>21654017</v>
      </c>
      <c r="AG52" s="5">
        <v>18754784</v>
      </c>
      <c r="AH52" s="5">
        <v>15534427</v>
      </c>
      <c r="AI52" s="5">
        <v>5283138</v>
      </c>
      <c r="AJ52" s="5">
        <v>11825033</v>
      </c>
      <c r="AK52" s="7">
        <f t="shared" si="7"/>
        <v>5.9483651462913327</v>
      </c>
      <c r="AL52" s="7">
        <f t="shared" si="8"/>
        <v>8.5991126317423863</v>
      </c>
      <c r="AM52" s="7">
        <f t="shared" si="9"/>
        <v>11.700746992470338</v>
      </c>
      <c r="AN52" s="7">
        <f t="shared" si="29"/>
        <v>6.4359855828108214</v>
      </c>
      <c r="AO52" s="7">
        <f t="shared" si="23"/>
        <v>2.8754422926346166</v>
      </c>
      <c r="AZ52" s="7" t="e">
        <f t="shared" si="30"/>
        <v>#DIV/0!</v>
      </c>
      <c r="BA52" s="7" t="e">
        <f t="shared" si="31"/>
        <v>#DIV/0!</v>
      </c>
      <c r="BB52" s="7" t="e">
        <f t="shared" si="32"/>
        <v>#DIV/0!</v>
      </c>
      <c r="BC52" s="7" t="e">
        <f t="shared" si="33"/>
        <v>#DIV/0!</v>
      </c>
    </row>
    <row r="53" spans="1:55" x14ac:dyDescent="0.25">
      <c r="A53" s="4">
        <v>2009</v>
      </c>
      <c r="B53" s="5">
        <v>7788013</v>
      </c>
      <c r="C53" s="5">
        <v>54209</v>
      </c>
      <c r="D53" s="5">
        <v>169201</v>
      </c>
      <c r="E53" s="5">
        <v>261831</v>
      </c>
      <c r="F53" s="5">
        <v>386763</v>
      </c>
      <c r="G53" s="5">
        <v>599631</v>
      </c>
      <c r="H53" s="5">
        <v>967235</v>
      </c>
      <c r="I53" s="5">
        <v>1360350</v>
      </c>
      <c r="J53" s="5">
        <v>1706865</v>
      </c>
      <c r="K53" s="5">
        <v>1945646</v>
      </c>
      <c r="L53" s="5">
        <v>336282</v>
      </c>
      <c r="M53" s="7">
        <f t="shared" si="10"/>
        <v>100</v>
      </c>
      <c r="N53" s="7">
        <f t="shared" si="11"/>
        <v>0.69605687612488576</v>
      </c>
      <c r="O53" s="7">
        <f t="shared" si="12"/>
        <v>2.1725824032394399</v>
      </c>
      <c r="P53" s="7">
        <f t="shared" si="13"/>
        <v>3.3619743572590335</v>
      </c>
      <c r="Q53" s="7">
        <f t="shared" si="14"/>
        <v>4.9661319260766517</v>
      </c>
      <c r="R53" s="7">
        <f t="shared" si="15"/>
        <v>7.699409335860123</v>
      </c>
      <c r="S53" s="7">
        <f t="shared" si="16"/>
        <v>12.419534995640094</v>
      </c>
      <c r="T53" s="7">
        <f t="shared" si="17"/>
        <v>17.467228162048524</v>
      </c>
      <c r="U53" s="7">
        <f t="shared" si="18"/>
        <v>21.916565881438565</v>
      </c>
      <c r="V53" s="7">
        <f t="shared" si="19"/>
        <v>24.982572576599448</v>
      </c>
      <c r="W53" s="7">
        <f t="shared" si="25"/>
        <v>4.3179434857132364</v>
      </c>
      <c r="X53" s="7">
        <f t="shared" si="26"/>
        <v>100</v>
      </c>
      <c r="Z53" s="7">
        <f t="shared" si="27"/>
        <v>51.217081943751246</v>
      </c>
      <c r="AA53" s="7">
        <f t="shared" si="28"/>
        <v>68.684310105799767</v>
      </c>
      <c r="AB53" s="18">
        <v>52.7</v>
      </c>
      <c r="AC53" s="18">
        <v>52.8</v>
      </c>
      <c r="AD53" s="18">
        <v>52.6</v>
      </c>
      <c r="AF53" s="5">
        <v>21860287</v>
      </c>
      <c r="AG53" s="5">
        <v>19172199</v>
      </c>
      <c r="AH53" s="5">
        <v>16222725</v>
      </c>
      <c r="AI53" s="5">
        <v>5294123</v>
      </c>
      <c r="AJ53" s="5">
        <v>12026084</v>
      </c>
      <c r="AK53" s="7">
        <f t="shared" si="7"/>
        <v>6.2229283632003547</v>
      </c>
      <c r="AL53" s="7">
        <f t="shared" si="8"/>
        <v>8.9028128698226006</v>
      </c>
      <c r="AM53" s="7">
        <f t="shared" si="9"/>
        <v>11.993336507892478</v>
      </c>
      <c r="AN53" s="7">
        <f t="shared" si="29"/>
        <v>6.3519869107687903</v>
      </c>
      <c r="AO53" s="7">
        <f t="shared" si="23"/>
        <v>2.7962718371167208</v>
      </c>
      <c r="AZ53" s="7" t="e">
        <f t="shared" si="30"/>
        <v>#DIV/0!</v>
      </c>
      <c r="BA53" s="7" t="e">
        <f t="shared" si="31"/>
        <v>#DIV/0!</v>
      </c>
      <c r="BB53" s="7" t="e">
        <f t="shared" si="32"/>
        <v>#DIV/0!</v>
      </c>
      <c r="BC53" s="7" t="e">
        <f t="shared" si="33"/>
        <v>#DIV/0!</v>
      </c>
    </row>
    <row r="54" spans="1:55" x14ac:dyDescent="0.25">
      <c r="A54" s="4">
        <v>2010</v>
      </c>
      <c r="B54" s="5">
        <v>8203951</v>
      </c>
      <c r="C54" s="5">
        <v>56976</v>
      </c>
      <c r="D54" s="5">
        <v>176891</v>
      </c>
      <c r="E54" s="5">
        <v>282951</v>
      </c>
      <c r="F54" s="5">
        <v>393707</v>
      </c>
      <c r="G54" s="5">
        <v>615799</v>
      </c>
      <c r="H54" s="5">
        <v>986803</v>
      </c>
      <c r="I54" s="5">
        <v>1437766</v>
      </c>
      <c r="J54" s="5">
        <v>1823237</v>
      </c>
      <c r="K54" s="5">
        <v>2090602</v>
      </c>
      <c r="L54" s="5">
        <v>339219</v>
      </c>
      <c r="M54" s="7">
        <f t="shared" si="10"/>
        <v>100</v>
      </c>
      <c r="N54" s="7">
        <f t="shared" si="11"/>
        <v>0.6944946404482425</v>
      </c>
      <c r="O54" s="7">
        <f t="shared" si="12"/>
        <v>2.156168412024889</v>
      </c>
      <c r="P54" s="7">
        <f t="shared" si="13"/>
        <v>3.4489601412782691</v>
      </c>
      <c r="Q54" s="7">
        <f t="shared" si="14"/>
        <v>4.7989925829639883</v>
      </c>
      <c r="R54" s="7">
        <f t="shared" si="15"/>
        <v>7.5061272306477704</v>
      </c>
      <c r="S54" s="7">
        <f t="shared" si="16"/>
        <v>12.028387297778838</v>
      </c>
      <c r="T54" s="7">
        <f t="shared" si="17"/>
        <v>17.525287510859098</v>
      </c>
      <c r="U54" s="7">
        <f t="shared" si="18"/>
        <v>22.223889440587836</v>
      </c>
      <c r="V54" s="7">
        <f t="shared" si="19"/>
        <v>25.48286794984514</v>
      </c>
      <c r="W54" s="7">
        <f t="shared" si="25"/>
        <v>4.1348247935659295</v>
      </c>
      <c r="X54" s="7">
        <f t="shared" si="26"/>
        <v>100</v>
      </c>
      <c r="Z54" s="7">
        <f t="shared" si="27"/>
        <v>51.841582183998909</v>
      </c>
      <c r="AA54" s="7">
        <f t="shared" si="28"/>
        <v>69.366869694857996</v>
      </c>
      <c r="AB54" s="18">
        <v>52.8</v>
      </c>
      <c r="AC54" s="18">
        <v>52.9</v>
      </c>
      <c r="AD54" s="18">
        <v>52.7</v>
      </c>
      <c r="AF54" s="5">
        <v>21965358</v>
      </c>
      <c r="AG54" s="5">
        <v>19553711</v>
      </c>
      <c r="AH54" s="5">
        <v>17430378</v>
      </c>
      <c r="AI54" s="5">
        <v>5102019</v>
      </c>
      <c r="AJ54" s="5">
        <v>12160226</v>
      </c>
      <c r="AK54" s="7">
        <f t="shared" si="7"/>
        <v>6.5456069507266843</v>
      </c>
      <c r="AL54" s="7">
        <f t="shared" si="8"/>
        <v>9.3242505220620266</v>
      </c>
      <c r="AM54" s="7">
        <f t="shared" si="9"/>
        <v>11.994014128666631</v>
      </c>
      <c r="AN54" s="7">
        <f t="shared" si="29"/>
        <v>6.6487208299302685</v>
      </c>
      <c r="AO54" s="7">
        <f t="shared" si="23"/>
        <v>2.7895780884335539</v>
      </c>
      <c r="AQ54" s="5">
        <f>309349689*0.072</f>
        <v>22273177.607999999</v>
      </c>
      <c r="AR54" s="5">
        <f>309349689*0.064</f>
        <v>19798380.096000001</v>
      </c>
      <c r="AS54" s="5">
        <f>309349689*0.055</f>
        <v>17014232.895</v>
      </c>
      <c r="AZ54" s="7">
        <f t="shared" si="30"/>
        <v>6.4551454009130174</v>
      </c>
      <c r="BA54" s="7">
        <f t="shared" si="31"/>
        <v>9.2090210974803988</v>
      </c>
      <c r="BB54" s="7">
        <f t="shared" si="32"/>
        <v>12.287371478348392</v>
      </c>
      <c r="BC54" s="7" t="e">
        <f t="shared" si="33"/>
        <v>#DIV/0!</v>
      </c>
    </row>
    <row r="55" spans="1:55" x14ac:dyDescent="0.25">
      <c r="A55" s="4">
        <v>2011</v>
      </c>
      <c r="B55" s="5">
        <v>8575544</v>
      </c>
      <c r="C55" s="5">
        <v>53397</v>
      </c>
      <c r="D55" s="5">
        <v>179112</v>
      </c>
      <c r="E55" s="5">
        <v>297385</v>
      </c>
      <c r="F55" s="5">
        <v>397251</v>
      </c>
      <c r="G55" s="5">
        <v>626835</v>
      </c>
      <c r="H55" s="5">
        <v>981827</v>
      </c>
      <c r="I55" s="5">
        <v>1492249</v>
      </c>
      <c r="J55" s="5">
        <v>1940647</v>
      </c>
      <c r="K55" s="5">
        <v>2202075</v>
      </c>
      <c r="L55" s="5">
        <v>404766</v>
      </c>
      <c r="M55" s="7">
        <f t="shared" si="10"/>
        <v>100</v>
      </c>
      <c r="N55" s="7">
        <f t="shared" si="11"/>
        <v>0.62266603727996728</v>
      </c>
      <c r="O55" s="7">
        <f t="shared" si="12"/>
        <v>2.0886371756707209</v>
      </c>
      <c r="P55" s="7">
        <f t="shared" si="13"/>
        <v>3.4678266474989812</v>
      </c>
      <c r="Q55" s="7">
        <f t="shared" si="14"/>
        <v>4.6323708443452682</v>
      </c>
      <c r="R55" s="7">
        <f t="shared" si="15"/>
        <v>7.3095654339829634</v>
      </c>
      <c r="S55" s="7">
        <f t="shared" si="16"/>
        <v>11.449151214197023</v>
      </c>
      <c r="T55" s="7">
        <f t="shared" si="17"/>
        <v>17.401216762458454</v>
      </c>
      <c r="U55" s="7">
        <f t="shared" si="18"/>
        <v>22.63001624153523</v>
      </c>
      <c r="V55" s="7">
        <f t="shared" si="19"/>
        <v>25.678545874174279</v>
      </c>
      <c r="W55" s="7">
        <f t="shared" si="25"/>
        <v>4.7200037688571124</v>
      </c>
      <c r="X55" s="7">
        <f t="shared" si="26"/>
        <v>100</v>
      </c>
      <c r="Z55" s="7">
        <f t="shared" si="27"/>
        <v>53.028565884566618</v>
      </c>
      <c r="AA55" s="7">
        <f t="shared" si="28"/>
        <v>70.429782647025078</v>
      </c>
      <c r="AB55" s="18">
        <v>53</v>
      </c>
      <c r="AC55" s="18">
        <v>53.1</v>
      </c>
      <c r="AD55" s="18">
        <v>52.9</v>
      </c>
      <c r="AF55" s="5">
        <v>22371761</v>
      </c>
      <c r="AG55" s="5">
        <v>20470289</v>
      </c>
      <c r="AH55" s="5">
        <v>17500739</v>
      </c>
      <c r="AI55" s="5">
        <v>5891782</v>
      </c>
      <c r="AJ55" s="5">
        <v>13599476</v>
      </c>
      <c r="AK55" s="7">
        <f t="shared" si="7"/>
        <v>6.6702348554501372</v>
      </c>
      <c r="AL55" s="7">
        <f t="shared" si="8"/>
        <v>9.4803107078752049</v>
      </c>
      <c r="AM55" s="7">
        <f t="shared" si="9"/>
        <v>12.582754362544346</v>
      </c>
      <c r="AN55" s="7">
        <f t="shared" si="29"/>
        <v>6.8700097865128065</v>
      </c>
      <c r="AO55" s="7">
        <f t="shared" si="23"/>
        <v>2.9763352646822567</v>
      </c>
      <c r="AQ55" s="5">
        <f>311591919*0.072</f>
        <v>22434618.167999998</v>
      </c>
      <c r="AR55" s="5">
        <f>311591919*0.065</f>
        <v>20253474.734999999</v>
      </c>
      <c r="AS55" s="5">
        <f>311591919*0.057</f>
        <v>17760739.383000001</v>
      </c>
      <c r="AZ55" s="7">
        <f t="shared" si="30"/>
        <v>6.6515462345978102</v>
      </c>
      <c r="BA55" s="7">
        <f t="shared" si="31"/>
        <v>9.5817978168771738</v>
      </c>
      <c r="BB55" s="7">
        <f t="shared" si="32"/>
        <v>12.398554770235265</v>
      </c>
      <c r="BC55" s="7" t="e">
        <f t="shared" si="33"/>
        <v>#DIV/0!</v>
      </c>
    </row>
    <row r="56" spans="1:55" x14ac:dyDescent="0.25">
      <c r="A56" s="4">
        <v>2012</v>
      </c>
      <c r="B56" s="5">
        <v>8826591</v>
      </c>
      <c r="C56" s="5">
        <v>46594</v>
      </c>
      <c r="D56" s="5">
        <v>175631</v>
      </c>
      <c r="E56" s="5">
        <v>304073</v>
      </c>
      <c r="F56" s="5">
        <v>404457</v>
      </c>
      <c r="G56" s="5">
        <v>629700</v>
      </c>
      <c r="H56" s="5">
        <v>967164</v>
      </c>
      <c r="I56" s="5">
        <v>1521074</v>
      </c>
      <c r="J56" s="5">
        <v>2045962</v>
      </c>
      <c r="K56" s="5">
        <v>2275916</v>
      </c>
      <c r="L56" s="5">
        <v>456020</v>
      </c>
      <c r="M56" s="7">
        <f t="shared" si="10"/>
        <v>100</v>
      </c>
      <c r="N56" s="7">
        <f t="shared" si="11"/>
        <v>0.52788216877841065</v>
      </c>
      <c r="O56" s="7">
        <f t="shared" si="12"/>
        <v>1.9897942478585446</v>
      </c>
      <c r="P56" s="7">
        <f t="shared" si="13"/>
        <v>3.4449653325955629</v>
      </c>
      <c r="Q56" s="7">
        <f t="shared" si="14"/>
        <v>4.5822560487961885</v>
      </c>
      <c r="R56" s="7">
        <f t="shared" si="15"/>
        <v>7.1341246014457909</v>
      </c>
      <c r="S56" s="7">
        <f t="shared" si="16"/>
        <v>10.957390004816128</v>
      </c>
      <c r="T56" s="7">
        <f t="shared" si="17"/>
        <v>17.232859209178265</v>
      </c>
      <c r="U56" s="7">
        <f t="shared" si="18"/>
        <v>23.179526501227937</v>
      </c>
      <c r="V56" s="7">
        <f t="shared" si="19"/>
        <v>25.784767867911857</v>
      </c>
      <c r="W56" s="7">
        <f t="shared" si="25"/>
        <v>5.1664340173913121</v>
      </c>
      <c r="X56" s="7">
        <f t="shared" si="26"/>
        <v>99.999999999999986</v>
      </c>
      <c r="Z56" s="7">
        <f t="shared" si="27"/>
        <v>54.130728386531104</v>
      </c>
      <c r="AA56" s="7">
        <f t="shared" si="28"/>
        <v>71.363587595709362</v>
      </c>
      <c r="AB56" s="18">
        <v>53.2</v>
      </c>
      <c r="AC56" s="18">
        <v>53.3</v>
      </c>
      <c r="AD56" s="18">
        <v>53.1</v>
      </c>
      <c r="AF56" s="5">
        <v>22386027</v>
      </c>
      <c r="AG56" s="5">
        <v>20879861</v>
      </c>
      <c r="AH56" s="5">
        <v>17611174</v>
      </c>
      <c r="AI56" s="5">
        <v>6873081</v>
      </c>
      <c r="AJ56" s="5">
        <v>14437490</v>
      </c>
      <c r="AK56" s="7">
        <f t="shared" si="7"/>
        <v>6.7947474556338205</v>
      </c>
      <c r="AL56" s="7">
        <f t="shared" si="8"/>
        <v>9.7987338134099637</v>
      </c>
      <c r="AM56" s="7">
        <f t="shared" si="9"/>
        <v>12.923136186150908</v>
      </c>
      <c r="AN56" s="7">
        <f t="shared" si="29"/>
        <v>6.6348701550294544</v>
      </c>
      <c r="AO56" s="7">
        <f t="shared" si="23"/>
        <v>3.1585822743427006</v>
      </c>
      <c r="AQ56" s="5">
        <f>313914040*0.072</f>
        <v>22601810.879999999</v>
      </c>
      <c r="AR56" s="5">
        <f>313914040*0.066</f>
        <v>20718326.640000001</v>
      </c>
      <c r="AS56" s="5">
        <f>313914040*0.057</f>
        <v>17893100.280000001</v>
      </c>
      <c r="AZ56" s="7">
        <f t="shared" si="30"/>
        <v>6.7298766814564202</v>
      </c>
      <c r="BA56" s="7">
        <f t="shared" si="31"/>
        <v>9.875131498554266</v>
      </c>
      <c r="BB56" s="7">
        <f t="shared" si="32"/>
        <v>12.719517380360873</v>
      </c>
      <c r="BC56" s="7" t="e">
        <f t="shared" si="33"/>
        <v>#DIV/0!</v>
      </c>
    </row>
    <row r="57" spans="1:55" x14ac:dyDescent="0.25">
      <c r="A57" s="4">
        <v>2013</v>
      </c>
      <c r="B57" s="5">
        <v>8940950</v>
      </c>
      <c r="C57" s="5">
        <v>39755</v>
      </c>
      <c r="D57" s="5">
        <v>167645</v>
      </c>
      <c r="E57" s="5">
        <v>303385</v>
      </c>
      <c r="F57" s="5">
        <v>410641</v>
      </c>
      <c r="G57" s="5">
        <v>620021</v>
      </c>
      <c r="H57" s="5">
        <v>937099</v>
      </c>
      <c r="I57" s="5">
        <v>1525562</v>
      </c>
      <c r="J57" s="5">
        <v>2121096</v>
      </c>
      <c r="K57" s="5">
        <v>2360570</v>
      </c>
      <c r="L57" s="5">
        <v>455176</v>
      </c>
      <c r="M57" s="7">
        <f t="shared" si="10"/>
        <v>100</v>
      </c>
      <c r="N57" s="7">
        <f t="shared" si="11"/>
        <v>0.44463955172548775</v>
      </c>
      <c r="O57" s="7">
        <f t="shared" si="12"/>
        <v>1.8750244660802262</v>
      </c>
      <c r="P57" s="7">
        <f t="shared" si="13"/>
        <v>3.393207656904468</v>
      </c>
      <c r="Q57" s="7">
        <f t="shared" si="14"/>
        <v>4.5928117258233181</v>
      </c>
      <c r="R57" s="7">
        <f t="shared" si="15"/>
        <v>6.9346210413882199</v>
      </c>
      <c r="S57" s="7">
        <f t="shared" si="16"/>
        <v>10.480977972139426</v>
      </c>
      <c r="T57" s="7">
        <f t="shared" si="17"/>
        <v>17.062638757626427</v>
      </c>
      <c r="U57" s="7">
        <f t="shared" si="18"/>
        <v>23.723385098898888</v>
      </c>
      <c r="V57" s="7">
        <f t="shared" si="19"/>
        <v>26.401780571415788</v>
      </c>
      <c r="W57" s="7">
        <f t="shared" si="25"/>
        <v>5.0909131579977522</v>
      </c>
      <c r="X57" s="7">
        <f t="shared" si="26"/>
        <v>99.999999999999986</v>
      </c>
      <c r="Z57" s="7">
        <f t="shared" si="27"/>
        <v>55.216078828312426</v>
      </c>
      <c r="AA57" s="7">
        <f t="shared" si="28"/>
        <v>72.27871758593885</v>
      </c>
      <c r="AB57" s="18">
        <v>53.4</v>
      </c>
      <c r="AC57" s="18">
        <v>53.5</v>
      </c>
      <c r="AD57" s="18">
        <v>53.4</v>
      </c>
      <c r="AF57" s="5">
        <v>22426389</v>
      </c>
      <c r="AG57" s="5">
        <v>21102313</v>
      </c>
      <c r="AH57" s="5">
        <v>17953547</v>
      </c>
      <c r="AI57" s="5">
        <v>6659658</v>
      </c>
      <c r="AJ57" s="5">
        <v>15275447</v>
      </c>
      <c r="AK57" s="7">
        <f t="shared" si="7"/>
        <v>6.8025307150428898</v>
      </c>
      <c r="AL57" s="7">
        <f t="shared" si="8"/>
        <v>10.051485825274224</v>
      </c>
      <c r="AM57" s="7">
        <f t="shared" si="9"/>
        <v>13.148209654615881</v>
      </c>
      <c r="AN57" s="7">
        <f t="shared" si="29"/>
        <v>6.834825451997685</v>
      </c>
      <c r="AO57" s="7">
        <f t="shared" si="23"/>
        <v>2.979788414702365</v>
      </c>
      <c r="AQ57" s="5">
        <f>316128839*0.071</f>
        <v>22445147.568999998</v>
      </c>
      <c r="AR57" s="5">
        <f>316128839*0.067</f>
        <v>21180632.213</v>
      </c>
      <c r="AS57" s="5">
        <f>316128839*0.058</f>
        <v>18335472.662</v>
      </c>
      <c r="AZ57" s="7">
        <f t="shared" si="30"/>
        <v>6.7968454888085574</v>
      </c>
      <c r="BA57" s="7">
        <f t="shared" si="31"/>
        <v>10.014318641056137</v>
      </c>
      <c r="BB57" s="7">
        <f t="shared" si="32"/>
        <v>12.874334049169327</v>
      </c>
      <c r="BC57" s="7" t="e">
        <f t="shared" si="33"/>
        <v>#DIV/0!</v>
      </c>
    </row>
    <row r="58" spans="1:55" x14ac:dyDescent="0.25">
      <c r="A58" s="4">
        <v>2014</v>
      </c>
      <c r="B58" s="5">
        <v>8954518</v>
      </c>
      <c r="C58" s="5">
        <v>33838</v>
      </c>
      <c r="D58" s="5">
        <v>155379</v>
      </c>
      <c r="E58" s="5">
        <v>292985</v>
      </c>
      <c r="F58" s="5">
        <v>411740</v>
      </c>
      <c r="G58" s="5">
        <v>596248</v>
      </c>
      <c r="H58" s="5">
        <v>893303</v>
      </c>
      <c r="I58" s="5">
        <v>1499066</v>
      </c>
      <c r="J58" s="5">
        <v>2162548</v>
      </c>
      <c r="K58" s="5">
        <v>2442597</v>
      </c>
      <c r="L58" s="5">
        <v>466814</v>
      </c>
      <c r="M58" s="7">
        <f t="shared" si="10"/>
        <v>100</v>
      </c>
      <c r="N58" s="7">
        <f t="shared" si="11"/>
        <v>0.37788745301533821</v>
      </c>
      <c r="O58" s="7">
        <f t="shared" si="12"/>
        <v>1.7352022744272781</v>
      </c>
      <c r="P58" s="7">
        <f t="shared" si="13"/>
        <v>3.2719237372687173</v>
      </c>
      <c r="Q58" s="7">
        <f t="shared" si="14"/>
        <v>4.5981257729338418</v>
      </c>
      <c r="R58" s="7">
        <f t="shared" si="15"/>
        <v>6.6586275218833659</v>
      </c>
      <c r="S58" s="7">
        <f t="shared" si="16"/>
        <v>9.9760031751569436</v>
      </c>
      <c r="T58" s="7">
        <f t="shared" si="17"/>
        <v>16.740889906078696</v>
      </c>
      <c r="U58" s="7">
        <f t="shared" si="18"/>
        <v>24.150356278249706</v>
      </c>
      <c r="V58" s="7">
        <f t="shared" si="19"/>
        <v>27.27781662843271</v>
      </c>
      <c r="W58" s="7">
        <f t="shared" si="25"/>
        <v>5.2131672525534034</v>
      </c>
      <c r="X58" s="7">
        <f t="shared" si="26"/>
        <v>100</v>
      </c>
      <c r="Z58" s="7">
        <f t="shared" si="27"/>
        <v>56.641340159235824</v>
      </c>
      <c r="AA58" s="7">
        <f t="shared" si="28"/>
        <v>73.382230065314516</v>
      </c>
      <c r="AB58" s="18">
        <v>53.7</v>
      </c>
      <c r="AC58" s="18">
        <v>53.7</v>
      </c>
      <c r="AD58" s="18">
        <v>53.6</v>
      </c>
      <c r="AF58" s="5">
        <v>22232958</v>
      </c>
      <c r="AG58" s="5">
        <v>21418651</v>
      </c>
      <c r="AH58" s="5">
        <v>18998414</v>
      </c>
      <c r="AI58" s="5">
        <v>6855104</v>
      </c>
      <c r="AJ58" s="5">
        <v>15728172</v>
      </c>
      <c r="AK58" s="7">
        <f t="shared" si="7"/>
        <v>6.7425396116881977</v>
      </c>
      <c r="AL58" s="7">
        <f t="shared" si="8"/>
        <v>10.096564905044673</v>
      </c>
      <c r="AM58" s="7">
        <f t="shared" si="9"/>
        <v>12.856846892587981</v>
      </c>
      <c r="AN58" s="7">
        <f t="shared" si="29"/>
        <v>6.8097289260673506</v>
      </c>
      <c r="AO58" s="7">
        <f t="shared" si="23"/>
        <v>2.9680117943776301</v>
      </c>
      <c r="AQ58" s="5">
        <f>318857056*0.071</f>
        <v>22638850.976</v>
      </c>
      <c r="AR58" s="5">
        <f>318857056*0.067</f>
        <v>21363422.752</v>
      </c>
      <c r="AS58" s="5">
        <f>318857056*0.059</f>
        <v>18812566.303999998</v>
      </c>
      <c r="AZ58" s="7">
        <f t="shared" si="30"/>
        <v>6.6216523161409411</v>
      </c>
      <c r="BA58" s="7">
        <f t="shared" si="31"/>
        <v>10.122666321329744</v>
      </c>
      <c r="BB58" s="7">
        <f t="shared" si="32"/>
        <v>12.983858557780318</v>
      </c>
      <c r="BC58" s="7" t="e">
        <f t="shared" si="33"/>
        <v>#DIV/0!</v>
      </c>
    </row>
    <row r="59" spans="1:55" x14ac:dyDescent="0.25">
      <c r="A59" s="4">
        <v>2015</v>
      </c>
      <c r="B59" s="5">
        <v>8909430</v>
      </c>
      <c r="C59" s="5">
        <v>29244</v>
      </c>
      <c r="D59" s="5">
        <v>140704</v>
      </c>
      <c r="E59" s="5">
        <v>277047</v>
      </c>
      <c r="F59" s="5">
        <v>409603</v>
      </c>
      <c r="G59" s="5">
        <v>563511</v>
      </c>
      <c r="H59" s="5">
        <v>863028</v>
      </c>
      <c r="I59" s="5">
        <v>1446887</v>
      </c>
      <c r="J59" s="5">
        <v>2180550</v>
      </c>
      <c r="K59" s="5">
        <v>2526776</v>
      </c>
      <c r="L59" s="5">
        <v>472080</v>
      </c>
      <c r="M59" s="7">
        <f t="shared" si="10"/>
        <v>100</v>
      </c>
      <c r="N59" s="7">
        <f t="shared" si="11"/>
        <v>0.32823648650923798</v>
      </c>
      <c r="O59" s="7">
        <f t="shared" si="12"/>
        <v>1.5792705032757426</v>
      </c>
      <c r="P59" s="7">
        <f t="shared" si="13"/>
        <v>3.109592869577515</v>
      </c>
      <c r="Q59" s="7">
        <f t="shared" si="14"/>
        <v>4.5974097108344756</v>
      </c>
      <c r="R59" s="7">
        <f t="shared" si="15"/>
        <v>6.3248827366060452</v>
      </c>
      <c r="S59" s="7">
        <f t="shared" si="16"/>
        <v>9.6866802926786573</v>
      </c>
      <c r="T59" s="7">
        <f t="shared" si="17"/>
        <v>16.239950254954582</v>
      </c>
      <c r="U59" s="7">
        <f t="shared" si="18"/>
        <v>24.474629690114856</v>
      </c>
      <c r="V59" s="7">
        <f t="shared" si="19"/>
        <v>28.360691985907067</v>
      </c>
      <c r="W59" s="7">
        <f t="shared" si="25"/>
        <v>5.2986554695418224</v>
      </c>
      <c r="X59" s="7">
        <f t="shared" si="26"/>
        <v>100</v>
      </c>
      <c r="Z59" s="7">
        <f t="shared" si="27"/>
        <v>58.13397714556374</v>
      </c>
      <c r="AA59" s="7">
        <f t="shared" si="28"/>
        <v>74.373927400518326</v>
      </c>
      <c r="AB59" s="18">
        <v>53.9</v>
      </c>
      <c r="AC59" s="18">
        <v>53.9</v>
      </c>
      <c r="AD59" s="18">
        <v>53.9</v>
      </c>
      <c r="AF59" s="5">
        <v>21886744</v>
      </c>
      <c r="AG59" s="5">
        <v>21834946</v>
      </c>
      <c r="AH59" s="5">
        <v>19300198</v>
      </c>
      <c r="AI59" s="5">
        <v>6949314</v>
      </c>
      <c r="AJ59" s="5">
        <v>16517056</v>
      </c>
      <c r="AK59" s="7">
        <f t="shared" si="7"/>
        <v>6.6107914452693368</v>
      </c>
      <c r="AL59" s="7">
        <f t="shared" si="8"/>
        <v>9.9865142785331376</v>
      </c>
      <c r="AM59" s="7">
        <f t="shared" si="9"/>
        <v>13.091969315547955</v>
      </c>
      <c r="AN59" s="7">
        <f t="shared" si="29"/>
        <v>6.793188507527506</v>
      </c>
      <c r="AO59" s="7">
        <f t="shared" si="23"/>
        <v>2.858136462091065</v>
      </c>
      <c r="AQ59" s="5">
        <f>321418821*0.069</f>
        <v>22177898.649</v>
      </c>
      <c r="AR59" s="5">
        <f>321418821*0.067</f>
        <v>21535061.007000003</v>
      </c>
      <c r="AS59" s="5">
        <f>321418821*0.06</f>
        <v>19285129.259999998</v>
      </c>
      <c r="AZ59" s="7">
        <f t="shared" si="30"/>
        <v>6.5240040226499998</v>
      </c>
      <c r="BA59" s="7">
        <f t="shared" si="31"/>
        <v>10.125580787958803</v>
      </c>
      <c r="BB59" s="7">
        <f t="shared" si="32"/>
        <v>13.102198932318695</v>
      </c>
      <c r="BC59" s="7" t="e">
        <f t="shared" si="33"/>
        <v>#DIV/0!</v>
      </c>
    </row>
    <row r="60" spans="1:55" x14ac:dyDescent="0.25">
      <c r="A60" s="4">
        <v>2016</v>
      </c>
      <c r="B60" s="5">
        <v>8808736</v>
      </c>
      <c r="C60" s="5">
        <v>26211</v>
      </c>
      <c r="D60" s="5">
        <v>125164</v>
      </c>
      <c r="E60" s="5">
        <v>257393</v>
      </c>
      <c r="F60" s="5">
        <v>401190</v>
      </c>
      <c r="G60" s="5">
        <v>531315</v>
      </c>
      <c r="H60" s="5">
        <v>831965</v>
      </c>
      <c r="I60" s="5">
        <v>1371926</v>
      </c>
      <c r="J60" s="5">
        <v>2168687</v>
      </c>
      <c r="K60" s="5">
        <v>2599312</v>
      </c>
      <c r="L60" s="5">
        <v>495573</v>
      </c>
      <c r="M60" s="7">
        <f t="shared" si="10"/>
        <v>100</v>
      </c>
      <c r="N60" s="7">
        <f t="shared" si="11"/>
        <v>0.29755687989741092</v>
      </c>
      <c r="O60" s="7">
        <f t="shared" si="12"/>
        <v>1.4209076080836114</v>
      </c>
      <c r="P60" s="7">
        <f t="shared" si="13"/>
        <v>2.9220196859118039</v>
      </c>
      <c r="Q60" s="7">
        <f t="shared" si="14"/>
        <v>4.5544559401030975</v>
      </c>
      <c r="R60" s="7">
        <f t="shared" si="15"/>
        <v>6.0316826386895919</v>
      </c>
      <c r="S60" s="7">
        <f t="shared" si="16"/>
        <v>9.4447716448761785</v>
      </c>
      <c r="T60" s="7">
        <f t="shared" si="17"/>
        <v>15.574606844841302</v>
      </c>
      <c r="U60" s="7">
        <f t="shared" si="18"/>
        <v>24.619729777348308</v>
      </c>
      <c r="V60" s="7">
        <f t="shared" si="19"/>
        <v>29.508342627137424</v>
      </c>
      <c r="W60" s="7">
        <f t="shared" si="25"/>
        <v>5.6259263531112751</v>
      </c>
      <c r="X60" s="7">
        <f t="shared" si="26"/>
        <v>100</v>
      </c>
      <c r="Z60" s="7">
        <f t="shared" si="27"/>
        <v>59.75399875759701</v>
      </c>
      <c r="AA60" s="7">
        <f t="shared" si="28"/>
        <v>75.328605602438302</v>
      </c>
      <c r="AB60" s="18">
        <v>54.2</v>
      </c>
      <c r="AC60" s="18">
        <v>54.2</v>
      </c>
      <c r="AD60" s="18">
        <v>54.2</v>
      </c>
      <c r="AF60" s="5">
        <v>21364196</v>
      </c>
      <c r="AG60" s="5">
        <v>21836989</v>
      </c>
      <c r="AH60" s="5">
        <v>19487781</v>
      </c>
      <c r="AI60" s="5">
        <v>7033224</v>
      </c>
      <c r="AJ60" s="5">
        <v>16750450</v>
      </c>
      <c r="AK60" s="7">
        <f t="shared" si="7"/>
        <v>6.4216130576596475</v>
      </c>
      <c r="AL60" s="7">
        <f t="shared" si="8"/>
        <v>9.9312547164812877</v>
      </c>
      <c r="AM60" s="7">
        <f t="shared" si="9"/>
        <v>13.338163026359954</v>
      </c>
      <c r="AN60" s="7">
        <f t="shared" si="29"/>
        <v>7.046171144271816</v>
      </c>
      <c r="AO60" s="7">
        <f t="shared" si="23"/>
        <v>2.95856529227573</v>
      </c>
      <c r="AQ60" s="5">
        <f>323127515*0.068</f>
        <v>21972671.020000003</v>
      </c>
      <c r="AR60" s="5">
        <f>323127515*0.067</f>
        <v>21649543.505000003</v>
      </c>
      <c r="AS60" s="5">
        <f>323127515*0.061</f>
        <v>19710778.414999999</v>
      </c>
      <c r="AZ60" s="7">
        <f t="shared" si="30"/>
        <v>6.2437834651565254</v>
      </c>
      <c r="BA60" s="7">
        <f t="shared" si="31"/>
        <v>10.017241238823987</v>
      </c>
      <c r="BB60" s="7">
        <f t="shared" si="32"/>
        <v>13.187262041472248</v>
      </c>
      <c r="BC60" s="7" t="e">
        <f t="shared" si="33"/>
        <v>#DIV/0!</v>
      </c>
    </row>
    <row r="61" spans="1:55" x14ac:dyDescent="0.25">
      <c r="A61" s="4">
        <v>2017</v>
      </c>
      <c r="B61" s="5">
        <v>8695475</v>
      </c>
      <c r="C61" s="5">
        <v>27562</v>
      </c>
      <c r="D61" s="5">
        <v>115617</v>
      </c>
      <c r="E61" s="5">
        <v>239064</v>
      </c>
      <c r="F61" s="5">
        <v>389833</v>
      </c>
      <c r="G61" s="5">
        <v>514789</v>
      </c>
      <c r="H61" s="5">
        <v>801083</v>
      </c>
      <c r="I61" s="5">
        <v>1300621</v>
      </c>
      <c r="J61" s="5">
        <v>2133767</v>
      </c>
      <c r="K61" s="5">
        <v>2661528</v>
      </c>
      <c r="L61" s="5">
        <v>511611</v>
      </c>
      <c r="M61" s="7">
        <f t="shared" si="10"/>
        <v>100</v>
      </c>
      <c r="N61" s="7">
        <f t="shared" si="11"/>
        <v>0.31696945825271189</v>
      </c>
      <c r="O61" s="7">
        <f t="shared" si="12"/>
        <v>1.3296225910602928</v>
      </c>
      <c r="P61" s="7">
        <f t="shared" si="13"/>
        <v>2.7492920168248429</v>
      </c>
      <c r="Q61" s="7">
        <f t="shared" si="14"/>
        <v>4.4831708446059588</v>
      </c>
      <c r="R61" s="7">
        <f t="shared" si="15"/>
        <v>5.9201941239552758</v>
      </c>
      <c r="S61" s="7">
        <f t="shared" si="16"/>
        <v>9.2126422075849792</v>
      </c>
      <c r="T61" s="7">
        <f t="shared" si="17"/>
        <v>14.957446257967504</v>
      </c>
      <c r="U61" s="7">
        <f t="shared" si="18"/>
        <v>24.538820478467251</v>
      </c>
      <c r="V61" s="7">
        <f t="shared" si="19"/>
        <v>30.608195641986207</v>
      </c>
      <c r="W61" s="7">
        <f t="shared" si="25"/>
        <v>5.8836463792949782</v>
      </c>
      <c r="X61" s="7">
        <f t="shared" si="26"/>
        <v>100</v>
      </c>
      <c r="Z61" s="7">
        <f t="shared" si="27"/>
        <v>61.030662499748438</v>
      </c>
      <c r="AA61" s="7">
        <f t="shared" si="28"/>
        <v>75.988108757715935</v>
      </c>
      <c r="AB61" s="18">
        <v>54.5</v>
      </c>
      <c r="AC61" s="18">
        <v>54.4</v>
      </c>
      <c r="AD61" s="18">
        <v>54.5</v>
      </c>
      <c r="AF61" s="5">
        <v>20898644</v>
      </c>
      <c r="AG61" s="5">
        <v>21622423</v>
      </c>
      <c r="AH61" s="5">
        <v>20077924</v>
      </c>
      <c r="AI61" s="5">
        <v>7082119</v>
      </c>
      <c r="AJ61" s="5">
        <v>17007374</v>
      </c>
      <c r="AK61" s="7">
        <f t="shared" si="7"/>
        <v>6.2234707668114737</v>
      </c>
      <c r="AL61" s="7">
        <f t="shared" si="8"/>
        <v>9.8683066185505659</v>
      </c>
      <c r="AM61" s="7">
        <f t="shared" si="9"/>
        <v>13.255992003954193</v>
      </c>
      <c r="AN61" s="7">
        <f t="shared" si="29"/>
        <v>7.2239819748863301</v>
      </c>
      <c r="AO61" s="7">
        <f t="shared" si="23"/>
        <v>3.0081716319050784</v>
      </c>
      <c r="AQ61" s="5">
        <v>21382065</v>
      </c>
      <c r="AR61" s="5">
        <v>21765184</v>
      </c>
      <c r="AS61" s="5">
        <v>20254592</v>
      </c>
      <c r="AU61" s="5">
        <f>1497488*0.11</f>
        <v>164723.68</v>
      </c>
      <c r="AV61" s="5">
        <f>1497488*0.192</f>
        <v>287517.696</v>
      </c>
      <c r="AW61" s="5">
        <f>1497488*0.253</f>
        <v>378864.46399999998</v>
      </c>
      <c r="AX61" s="5">
        <f>1497488*0.388</f>
        <v>581025.34400000004</v>
      </c>
      <c r="AZ61" s="7">
        <f t="shared" si="30"/>
        <v>6.0827660939203021</v>
      </c>
      <c r="BA61" s="7">
        <f t="shared" si="31"/>
        <v>9.8035789635410389</v>
      </c>
      <c r="BB61" s="7">
        <f t="shared" si="32"/>
        <v>13.140368366837505</v>
      </c>
      <c r="BC61" s="7" t="e">
        <f t="shared" si="33"/>
        <v>#DIV/0!</v>
      </c>
    </row>
    <row r="62" spans="1:55" x14ac:dyDescent="0.25">
      <c r="A62" s="4">
        <v>2018</v>
      </c>
      <c r="B62" s="5">
        <v>8537332</v>
      </c>
      <c r="C62" s="5">
        <v>27277</v>
      </c>
      <c r="D62" s="5">
        <v>106893</v>
      </c>
      <c r="E62" s="5">
        <v>219873</v>
      </c>
      <c r="F62" s="5">
        <v>372706</v>
      </c>
      <c r="G62" s="5">
        <v>501870</v>
      </c>
      <c r="H62" s="5">
        <v>763958</v>
      </c>
      <c r="I62" s="5">
        <v>1227955</v>
      </c>
      <c r="J62" s="5">
        <v>2091780</v>
      </c>
      <c r="K62" s="5">
        <v>2699857</v>
      </c>
      <c r="L62" s="5">
        <v>525163</v>
      </c>
      <c r="M62" s="7">
        <f t="shared" si="10"/>
        <v>100</v>
      </c>
      <c r="N62" s="7">
        <f t="shared" si="11"/>
        <v>0.31950262681596547</v>
      </c>
      <c r="O62" s="7">
        <f t="shared" si="12"/>
        <v>1.252065633619496</v>
      </c>
      <c r="P62" s="7">
        <f t="shared" si="13"/>
        <v>2.5754298884007323</v>
      </c>
      <c r="Q62" s="7">
        <f t="shared" si="14"/>
        <v>4.3656027433394886</v>
      </c>
      <c r="R62" s="7">
        <f t="shared" si="15"/>
        <v>5.8785344180125589</v>
      </c>
      <c r="S62" s="7">
        <f t="shared" si="16"/>
        <v>8.9484396296173099</v>
      </c>
      <c r="T62" s="7">
        <f t="shared" si="17"/>
        <v>14.383357704725553</v>
      </c>
      <c r="U62" s="7">
        <f t="shared" si="18"/>
        <v>24.501565594497205</v>
      </c>
      <c r="V62" s="7">
        <f t="shared" si="19"/>
        <v>31.624130348919309</v>
      </c>
      <c r="W62" s="7">
        <f t="shared" si="25"/>
        <v>6.1513714120523835</v>
      </c>
      <c r="X62" s="7">
        <f t="shared" si="26"/>
        <v>100</v>
      </c>
      <c r="Z62" s="7">
        <f t="shared" si="27"/>
        <v>62.277067355468901</v>
      </c>
      <c r="AA62" s="7">
        <f t="shared" si="28"/>
        <v>76.660425060194456</v>
      </c>
      <c r="AB62" s="18">
        <v>54.7</v>
      </c>
      <c r="AC62" s="18">
        <v>54.7</v>
      </c>
      <c r="AD62" s="18">
        <v>54.7</v>
      </c>
      <c r="AF62" s="5">
        <v>20355048</v>
      </c>
      <c r="AG62" s="5">
        <v>21163115</v>
      </c>
      <c r="AH62" s="5">
        <v>20592362</v>
      </c>
      <c r="AI62" s="5">
        <v>7200321</v>
      </c>
      <c r="AJ62" s="5">
        <v>17355754</v>
      </c>
      <c r="AK62" s="7">
        <f t="shared" si="7"/>
        <v>6.0326804436914125</v>
      </c>
      <c r="AL62" s="7">
        <f t="shared" si="8"/>
        <v>9.8840836993986958</v>
      </c>
      <c r="AM62" s="7">
        <f t="shared" si="9"/>
        <v>13.110963181397064</v>
      </c>
      <c r="AN62" s="7">
        <f t="shared" si="29"/>
        <v>7.2936053823155937</v>
      </c>
      <c r="AO62" s="7">
        <f t="shared" si="23"/>
        <v>3.0258725722892823</v>
      </c>
      <c r="AQ62" s="5">
        <v>20871804</v>
      </c>
      <c r="AR62" s="5">
        <v>21624541</v>
      </c>
      <c r="AS62" s="5">
        <v>20662821</v>
      </c>
      <c r="AU62" s="5">
        <f>1483165*0.115</f>
        <v>170563.97500000001</v>
      </c>
      <c r="AV62" s="5">
        <f>1483165*0.197</f>
        <v>292183.505</v>
      </c>
      <c r="AW62" s="5">
        <f>1483165*0.261</f>
        <v>387106.065</v>
      </c>
      <c r="AX62" s="5">
        <f>1483165*0.364</f>
        <v>539872.05999999994</v>
      </c>
      <c r="AZ62" s="7">
        <f t="shared" si="30"/>
        <v>5.8833199085234797</v>
      </c>
      <c r="BA62" s="7">
        <f t="shared" si="31"/>
        <v>9.6731764156288911</v>
      </c>
      <c r="BB62" s="7">
        <f t="shared" si="32"/>
        <v>13.066255570814848</v>
      </c>
      <c r="BC62" s="7" t="e">
        <f t="shared" si="33"/>
        <v>#DIV/0!</v>
      </c>
    </row>
    <row r="63" spans="1:55" x14ac:dyDescent="0.25">
      <c r="A63" s="4">
        <v>2019</v>
      </c>
      <c r="B63" s="5">
        <v>8378374</v>
      </c>
      <c r="C63" s="5">
        <v>26180</v>
      </c>
      <c r="D63" s="5">
        <v>101000</v>
      </c>
      <c r="E63" s="5">
        <v>204567</v>
      </c>
      <c r="F63" s="5">
        <v>355016</v>
      </c>
      <c r="G63" s="5">
        <v>495208</v>
      </c>
      <c r="H63" s="5">
        <v>727247</v>
      </c>
      <c r="I63" s="5">
        <v>1162202</v>
      </c>
      <c r="J63" s="5">
        <v>2040476</v>
      </c>
      <c r="K63" s="5">
        <v>2720135</v>
      </c>
      <c r="L63" s="5">
        <v>546343</v>
      </c>
      <c r="M63" s="7">
        <f t="shared" si="10"/>
        <v>100</v>
      </c>
      <c r="N63" s="7">
        <f t="shared" si="11"/>
        <v>0.31247113103330071</v>
      </c>
      <c r="O63" s="7">
        <f t="shared" si="12"/>
        <v>1.2054845009306101</v>
      </c>
      <c r="P63" s="7">
        <f t="shared" si="13"/>
        <v>2.4416074049690311</v>
      </c>
      <c r="Q63" s="7">
        <f t="shared" si="14"/>
        <v>4.2372899562612032</v>
      </c>
      <c r="R63" s="7">
        <f t="shared" si="15"/>
        <v>5.9105501855133227</v>
      </c>
      <c r="S63" s="7">
        <f t="shared" si="16"/>
        <v>8.6800493747354803</v>
      </c>
      <c r="T63" s="7">
        <f t="shared" si="17"/>
        <v>13.871450474757991</v>
      </c>
      <c r="U63" s="7">
        <f t="shared" si="18"/>
        <v>24.354081114068197</v>
      </c>
      <c r="V63" s="7">
        <f t="shared" si="19"/>
        <v>32.466144385533518</v>
      </c>
      <c r="W63" s="7">
        <f t="shared" si="25"/>
        <v>6.5208714721973493</v>
      </c>
      <c r="X63" s="7">
        <f t="shared" si="26"/>
        <v>100</v>
      </c>
      <c r="Z63" s="7">
        <f t="shared" si="27"/>
        <v>63.341096971799068</v>
      </c>
      <c r="AA63" s="7">
        <f t="shared" si="28"/>
        <v>77.212547446557039</v>
      </c>
      <c r="AB63" s="18">
        <v>54.9</v>
      </c>
      <c r="AC63" s="18">
        <v>54.9</v>
      </c>
      <c r="AD63" s="18">
        <v>55</v>
      </c>
      <c r="AF63" s="5">
        <v>19966677</v>
      </c>
      <c r="AG63" s="5">
        <v>21141745</v>
      </c>
      <c r="AH63" s="5">
        <v>21014600</v>
      </c>
      <c r="AI63" s="5">
        <v>7445201</v>
      </c>
      <c r="AJ63" s="5">
        <v>17700023</v>
      </c>
      <c r="AK63" s="7">
        <f t="shared" si="7"/>
        <v>5.8207081729223145</v>
      </c>
      <c r="AL63" s="7">
        <f t="shared" si="8"/>
        <v>9.651407677086258</v>
      </c>
      <c r="AM63" s="7">
        <f t="shared" si="9"/>
        <v>12.944024630494988</v>
      </c>
      <c r="AN63" s="7">
        <f t="shared" si="29"/>
        <v>7.3381900636396518</v>
      </c>
      <c r="AO63" s="7">
        <f t="shared" si="23"/>
        <v>3.0866796048796092</v>
      </c>
      <c r="AQ63" s="5">
        <v>20464881</v>
      </c>
      <c r="AR63" s="5">
        <v>21484060</v>
      </c>
      <c r="AS63" s="5">
        <v>20984053</v>
      </c>
      <c r="AU63" s="5">
        <f>1479899*0.117</f>
        <v>173148.18300000002</v>
      </c>
      <c r="AV63" s="5">
        <f>1479899*0.205</f>
        <v>303379.29499999998</v>
      </c>
      <c r="AW63" s="5">
        <f>1479899*0.266</f>
        <v>393653.13400000002</v>
      </c>
      <c r="AX63" s="5">
        <f>1479899*0.356</f>
        <v>526844.04399999999</v>
      </c>
      <c r="AZ63" s="7">
        <f t="shared" si="30"/>
        <v>5.6790068801279618</v>
      </c>
      <c r="BA63" s="7">
        <f t="shared" si="31"/>
        <v>9.4976275433972912</v>
      </c>
      <c r="BB63" s="7">
        <f t="shared" si="32"/>
        <v>12.96286756424033</v>
      </c>
      <c r="BC63" s="7" t="e">
        <f t="shared" si="33"/>
        <v>#DIV/0!</v>
      </c>
    </row>
    <row r="64" spans="1:55" x14ac:dyDescent="0.25">
      <c r="A64" s="4">
        <v>2020</v>
      </c>
      <c r="B64" s="5">
        <v>8151016</v>
      </c>
      <c r="C64" s="5">
        <v>26922</v>
      </c>
      <c r="D64" s="5">
        <v>98032</v>
      </c>
      <c r="E64" s="5">
        <v>192415</v>
      </c>
      <c r="F64" s="5">
        <v>337302</v>
      </c>
      <c r="G64" s="5">
        <v>491138</v>
      </c>
      <c r="H64" s="5">
        <v>682618</v>
      </c>
      <c r="I64" s="5">
        <v>1114881</v>
      </c>
      <c r="J64" s="5">
        <v>1949659</v>
      </c>
      <c r="K64" s="5">
        <v>2706471</v>
      </c>
      <c r="L64" s="5">
        <v>551578</v>
      </c>
      <c r="M64" s="7">
        <f t="shared" si="10"/>
        <v>100</v>
      </c>
      <c r="N64" s="7">
        <f t="shared" si="11"/>
        <v>0.33029011352695176</v>
      </c>
      <c r="O64" s="7">
        <f t="shared" si="12"/>
        <v>1.2026966944979618</v>
      </c>
      <c r="P64" s="7">
        <f t="shared" si="13"/>
        <v>2.3606259636835456</v>
      </c>
      <c r="Q64" s="7">
        <f t="shared" si="14"/>
        <v>4.138158973065444</v>
      </c>
      <c r="R64" s="7">
        <f t="shared" si="15"/>
        <v>6.0254819767253558</v>
      </c>
      <c r="S64" s="7">
        <f t="shared" si="16"/>
        <v>8.3746369777706242</v>
      </c>
      <c r="T64" s="7">
        <f t="shared" si="17"/>
        <v>13.677816360561676</v>
      </c>
      <c r="U64" s="7">
        <f t="shared" si="18"/>
        <v>23.919214488107983</v>
      </c>
      <c r="V64" s="7">
        <f t="shared" si="19"/>
        <v>33.204093820942077</v>
      </c>
      <c r="W64" s="7">
        <f t="shared" si="25"/>
        <v>6.7669846311183779</v>
      </c>
      <c r="X64" s="7">
        <f t="shared" si="26"/>
        <v>99.999999999999986</v>
      </c>
      <c r="Z64" s="7">
        <f t="shared" si="27"/>
        <v>63.890292940168436</v>
      </c>
      <c r="AA64" s="7">
        <f t="shared" si="28"/>
        <v>77.568109300730114</v>
      </c>
      <c r="AB64" s="18">
        <v>55</v>
      </c>
      <c r="AC64" s="18">
        <v>54.9</v>
      </c>
      <c r="AD64" s="18">
        <v>55.1</v>
      </c>
      <c r="AF64" s="5">
        <v>20273444</v>
      </c>
      <c r="AG64" s="5">
        <v>20682383</v>
      </c>
      <c r="AH64" s="5">
        <v>21094298</v>
      </c>
      <c r="AI64" s="5">
        <v>7612866</v>
      </c>
      <c r="AJ64" s="5">
        <v>18161670</v>
      </c>
      <c r="AK64" s="7">
        <f t="shared" si="7"/>
        <v>5.4992185836802081</v>
      </c>
      <c r="AL64" s="7">
        <f t="shared" si="8"/>
        <v>9.426665196172026</v>
      </c>
      <c r="AM64" s="7">
        <f t="shared" si="9"/>
        <v>12.8303440104999</v>
      </c>
      <c r="AN64" s="7">
        <f t="shared" si="29"/>
        <v>7.2453396657710778</v>
      </c>
      <c r="AO64" s="7">
        <f t="shared" si="23"/>
        <v>3.0370445008636322</v>
      </c>
      <c r="AQ64" s="5">
        <v>20970767</v>
      </c>
      <c r="AR64" s="5">
        <v>21785721</v>
      </c>
      <c r="AS64" s="5">
        <v>20315718</v>
      </c>
      <c r="AU64" s="5">
        <f>1478645*0.113</f>
        <v>167086.88500000001</v>
      </c>
      <c r="AV64" s="5">
        <f>1478645*0.195</f>
        <v>288335.77500000002</v>
      </c>
      <c r="AW64" s="5">
        <f>1478645*0.261</f>
        <v>385926.34500000003</v>
      </c>
      <c r="AX64" s="5">
        <f>1478645*0.372</f>
        <v>550055.93999999994</v>
      </c>
      <c r="AZ64" s="7">
        <f t="shared" si="30"/>
        <v>5.3163577660273464</v>
      </c>
      <c r="BA64" s="7">
        <f t="shared" si="31"/>
        <v>8.9492516680994871</v>
      </c>
      <c r="BB64" s="7">
        <f t="shared" si="32"/>
        <v>13.322054381735363</v>
      </c>
      <c r="BC64" s="7" t="e">
        <f t="shared" si="33"/>
        <v>#DIV/0!</v>
      </c>
    </row>
    <row r="65" spans="1:55" x14ac:dyDescent="0.25">
      <c r="A65" s="4">
        <v>2021</v>
      </c>
      <c r="B65" s="5">
        <v>7877129</v>
      </c>
      <c r="C65" s="5">
        <v>24772</v>
      </c>
      <c r="D65" s="5">
        <v>90808</v>
      </c>
      <c r="E65" s="5">
        <v>175311</v>
      </c>
      <c r="F65" s="5">
        <v>309074</v>
      </c>
      <c r="G65" s="5">
        <v>471863</v>
      </c>
      <c r="H65" s="5">
        <v>629968</v>
      </c>
      <c r="I65" s="5">
        <v>1055135</v>
      </c>
      <c r="J65" s="5">
        <v>1820628</v>
      </c>
      <c r="K65" s="5">
        <v>2648551</v>
      </c>
      <c r="L65" s="5">
        <v>651019</v>
      </c>
      <c r="M65" s="7">
        <f t="shared" si="10"/>
        <v>100</v>
      </c>
      <c r="N65" s="7">
        <f t="shared" si="11"/>
        <v>0.31448005993046452</v>
      </c>
      <c r="O65" s="7">
        <f t="shared" si="12"/>
        <v>1.1528058001843058</v>
      </c>
      <c r="P65" s="7">
        <f t="shared" si="13"/>
        <v>2.2255697475565017</v>
      </c>
      <c r="Q65" s="7">
        <f t="shared" si="14"/>
        <v>3.9236884402934118</v>
      </c>
      <c r="R65" s="7">
        <f t="shared" si="15"/>
        <v>5.9902916405202964</v>
      </c>
      <c r="S65" s="7">
        <f t="shared" si="16"/>
        <v>7.9974315515208643</v>
      </c>
      <c r="T65" s="7">
        <f t="shared" si="17"/>
        <v>13.394918376987352</v>
      </c>
      <c r="U65" s="7">
        <f t="shared" si="18"/>
        <v>23.11283717709841</v>
      </c>
      <c r="V65" s="7">
        <f t="shared" si="19"/>
        <v>33.623303617345861</v>
      </c>
      <c r="W65" s="7">
        <f t="shared" si="25"/>
        <v>8.264673588562534</v>
      </c>
      <c r="X65" s="7">
        <f t="shared" si="26"/>
        <v>100.00000000000001</v>
      </c>
      <c r="Z65" s="7">
        <f t="shared" si="27"/>
        <v>65.000814383006798</v>
      </c>
      <c r="AA65" s="7">
        <f t="shared" si="28"/>
        <v>78.395732759994146</v>
      </c>
      <c r="AB65" s="18">
        <v>55.3</v>
      </c>
      <c r="AC65" s="18">
        <v>55.2</v>
      </c>
      <c r="AD65" s="18">
        <v>55.4</v>
      </c>
      <c r="AF65" s="5">
        <v>20700260</v>
      </c>
      <c r="AG65" s="5">
        <v>21003879</v>
      </c>
      <c r="AH65" s="5">
        <v>21174153</v>
      </c>
      <c r="AI65" s="5">
        <v>7834697</v>
      </c>
      <c r="AJ65" s="5">
        <v>18533189</v>
      </c>
      <c r="AK65" s="7">
        <f t="shared" si="7"/>
        <v>5.0972065085172842</v>
      </c>
      <c r="AL65" s="7">
        <f t="shared" si="8"/>
        <v>8.6680560290792013</v>
      </c>
      <c r="AM65" s="7">
        <f t="shared" si="9"/>
        <v>12.50841533071004</v>
      </c>
      <c r="AN65" s="7">
        <f t="shared" si="29"/>
        <v>8.3094343023093291</v>
      </c>
      <c r="AO65" s="7">
        <f t="shared" si="23"/>
        <v>3.512719802296302</v>
      </c>
      <c r="AQ65" s="5">
        <v>20891392</v>
      </c>
      <c r="AR65" s="5">
        <v>21141152</v>
      </c>
      <c r="AS65" s="5">
        <v>21673882</v>
      </c>
      <c r="AU65" s="5">
        <f>1332200*0.124</f>
        <v>165192.79999999999</v>
      </c>
      <c r="AV65" s="5">
        <f>1332200*0.221</f>
        <v>294416.2</v>
      </c>
      <c r="AW65" s="5">
        <f>1332200*0.268</f>
        <v>357029.60000000003</v>
      </c>
      <c r="AX65" s="5">
        <f>1332200*0.318</f>
        <v>423639.60000000003</v>
      </c>
      <c r="AZ65" s="7">
        <f t="shared" si="30"/>
        <v>5.0505729824034704</v>
      </c>
      <c r="BA65" s="7">
        <f t="shared" si="31"/>
        <v>8.6117729062257347</v>
      </c>
      <c r="BB65" s="7">
        <f t="shared" si="32"/>
        <v>12.220012086436569</v>
      </c>
      <c r="BC65" s="7" t="e">
        <f t="shared" si="33"/>
        <v>#DIV/0!</v>
      </c>
    </row>
    <row r="66" spans="1:55" x14ac:dyDescent="0.25">
      <c r="A66" s="4">
        <v>2022</v>
      </c>
      <c r="B66" s="5">
        <v>7604098</v>
      </c>
      <c r="C66" s="5">
        <v>22230</v>
      </c>
      <c r="D66" s="5">
        <v>83338</v>
      </c>
      <c r="E66" s="5">
        <v>160900</v>
      </c>
      <c r="F66" s="5">
        <v>281837</v>
      </c>
      <c r="G66" s="5">
        <v>447260</v>
      </c>
      <c r="H66" s="5">
        <v>595013</v>
      </c>
      <c r="I66" s="5">
        <v>992881</v>
      </c>
      <c r="J66" s="5">
        <v>1694761</v>
      </c>
      <c r="K66" s="5">
        <v>2572979</v>
      </c>
      <c r="L66" s="5">
        <v>752899</v>
      </c>
      <c r="M66" s="7">
        <f t="shared" si="10"/>
        <v>100</v>
      </c>
      <c r="N66" s="7">
        <f t="shared" si="11"/>
        <v>0.29234236591900842</v>
      </c>
      <c r="O66" s="7">
        <f t="shared" si="12"/>
        <v>1.0959616775059975</v>
      </c>
      <c r="P66" s="7">
        <f t="shared" si="13"/>
        <v>2.1159643129270558</v>
      </c>
      <c r="Q66" s="7">
        <f t="shared" si="14"/>
        <v>3.7063830581878352</v>
      </c>
      <c r="R66" s="7">
        <f t="shared" si="15"/>
        <v>5.8818284561824425</v>
      </c>
      <c r="S66" s="7">
        <f t="shared" si="16"/>
        <v>7.8248991530619412</v>
      </c>
      <c r="T66" s="7">
        <f t="shared" si="17"/>
        <v>13.057183113631623</v>
      </c>
      <c r="U66" s="7">
        <f t="shared" si="18"/>
        <v>22.28746920410547</v>
      </c>
      <c r="V66" s="7">
        <f t="shared" si="19"/>
        <v>33.836741714796418</v>
      </c>
      <c r="W66" s="7">
        <f t="shared" si="25"/>
        <v>9.9012269436822091</v>
      </c>
      <c r="X66" s="7">
        <f t="shared" si="26"/>
        <v>99.999999999999986</v>
      </c>
      <c r="Z66" s="7">
        <f t="shared" si="27"/>
        <v>66.025437862584099</v>
      </c>
      <c r="AA66" s="7">
        <f t="shared" si="28"/>
        <v>79.082620976215722</v>
      </c>
      <c r="AB66" s="18">
        <v>55.6</v>
      </c>
      <c r="AC66" s="18">
        <v>55.5</v>
      </c>
      <c r="AD66" s="18">
        <v>55.7</v>
      </c>
      <c r="AF66" s="5">
        <v>20465149</v>
      </c>
      <c r="AG66" s="5">
        <v>20379644</v>
      </c>
      <c r="AH66" s="5">
        <v>21007203</v>
      </c>
      <c r="AI66" s="5">
        <v>7726851</v>
      </c>
      <c r="AJ66" s="5">
        <v>18416592</v>
      </c>
      <c r="AK66" s="7">
        <f t="shared" si="7"/>
        <v>4.8515698566377408</v>
      </c>
      <c r="AL66" s="7">
        <f t="shared" si="8"/>
        <v>8.3159499743960197</v>
      </c>
      <c r="AM66" s="7">
        <f t="shared" si="9"/>
        <v>12.248079860988634</v>
      </c>
      <c r="AN66" s="7">
        <f t="shared" si="29"/>
        <v>9.7439306128719192</v>
      </c>
      <c r="AO66" s="7">
        <f t="shared" si="23"/>
        <v>4.0881559411209194</v>
      </c>
      <c r="AQ66" s="5">
        <v>20835521</v>
      </c>
      <c r="AR66" s="5">
        <v>20553615</v>
      </c>
      <c r="AS66" s="5">
        <v>21573853</v>
      </c>
      <c r="AU66" s="5">
        <f>1603598*0.115</f>
        <v>184413.77000000002</v>
      </c>
      <c r="AV66" s="5">
        <f>1603598*0.218</f>
        <v>349584.364</v>
      </c>
      <c r="AW66" s="5">
        <f>1603598*0.277</f>
        <v>444196.64600000007</v>
      </c>
      <c r="AX66" s="5">
        <f>1603598*0.329</f>
        <v>527583.74199999997</v>
      </c>
      <c r="AZ66" s="7">
        <f t="shared" si="30"/>
        <v>4.765328402395121</v>
      </c>
      <c r="BA66" s="7">
        <f t="shared" si="31"/>
        <v>8.2455616688353857</v>
      </c>
      <c r="BB66" s="7">
        <f t="shared" si="32"/>
        <v>11.926376804365916</v>
      </c>
      <c r="BC66" s="7" t="e">
        <f t="shared" si="33"/>
        <v>#DIV/0!</v>
      </c>
    </row>
    <row r="67" spans="1:55" x14ac:dyDescent="0.25">
      <c r="A67" s="4">
        <v>2023</v>
      </c>
    </row>
    <row r="68" spans="1:55" x14ac:dyDescent="0.25">
      <c r="A68" s="4">
        <v>2024</v>
      </c>
    </row>
    <row r="70" spans="1:55" x14ac:dyDescent="0.25">
      <c r="A70" s="8" t="s">
        <v>46</v>
      </c>
    </row>
    <row r="71" spans="1:55" x14ac:dyDescent="0.25">
      <c r="A71" s="4" t="s">
        <v>47</v>
      </c>
    </row>
    <row r="72" spans="1:55" x14ac:dyDescent="0.25">
      <c r="A72" s="9" t="s">
        <v>8</v>
      </c>
    </row>
  </sheetData>
  <mergeCells count="8">
    <mergeCell ref="A1:A2"/>
    <mergeCell ref="N2:V2"/>
    <mergeCell ref="N40:O40"/>
    <mergeCell ref="N41:O41"/>
    <mergeCell ref="N42:O42"/>
    <mergeCell ref="N43:O43"/>
    <mergeCell ref="AK2:AO2"/>
    <mergeCell ref="AZ2:BC2"/>
  </mergeCells>
  <phoneticPr fontId="9" type="noConversion"/>
  <hyperlinks>
    <hyperlink ref="A72" r:id="rId1" xr:uid="{AE810284-CD86-4CD8-985E-7513F00A8B03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747E-E635-438B-8B99-06E641762FB6}">
  <dimension ref="A1:X31"/>
  <sheetViews>
    <sheetView workbookViewId="0">
      <selection activeCell="B3" sqref="B3"/>
    </sheetView>
  </sheetViews>
  <sheetFormatPr defaultRowHeight="15" x14ac:dyDescent="0.25"/>
  <cols>
    <col min="1" max="1" width="9.140625" style="4"/>
    <col min="2" max="8" width="9.140625" style="5"/>
    <col min="9" max="15" width="9.140625" style="7"/>
    <col min="16" max="16" width="5" style="2" customWidth="1"/>
    <col min="17" max="17" width="10.85546875" style="7" customWidth="1"/>
    <col min="18" max="19" width="11" style="5" customWidth="1"/>
    <col min="20" max="20" width="11" style="23" customWidth="1"/>
    <col min="21" max="21" width="11" style="5" customWidth="1"/>
    <col min="22" max="22" width="4.140625" style="2" customWidth="1"/>
    <col min="23" max="24" width="9.140625" style="7"/>
    <col min="25" max="25" width="4" style="2" customWidth="1"/>
    <col min="26" max="16384" width="9.140625" style="2"/>
  </cols>
  <sheetData>
    <row r="1" spans="1:24" s="11" customFormat="1" ht="30" x14ac:dyDescent="0.25">
      <c r="A1" s="34" t="s">
        <v>58</v>
      </c>
      <c r="B1" s="14" t="s">
        <v>59</v>
      </c>
      <c r="C1" s="14" t="s">
        <v>60</v>
      </c>
      <c r="D1" s="14" t="s">
        <v>61</v>
      </c>
      <c r="E1" s="14" t="s">
        <v>62</v>
      </c>
      <c r="F1" s="14" t="s">
        <v>63</v>
      </c>
      <c r="G1" s="14" t="s">
        <v>64</v>
      </c>
      <c r="H1" s="14" t="s">
        <v>41</v>
      </c>
      <c r="I1" s="6" t="s">
        <v>59</v>
      </c>
      <c r="J1" s="6" t="s">
        <v>60</v>
      </c>
      <c r="K1" s="6" t="s">
        <v>61</v>
      </c>
      <c r="L1" s="6" t="s">
        <v>62</v>
      </c>
      <c r="M1" s="6" t="s">
        <v>63</v>
      </c>
      <c r="N1" s="6" t="s">
        <v>64</v>
      </c>
      <c r="O1" s="6" t="s">
        <v>41</v>
      </c>
      <c r="Q1" s="6" t="s">
        <v>69</v>
      </c>
      <c r="R1" s="14" t="s">
        <v>55</v>
      </c>
      <c r="S1" s="14" t="s">
        <v>48</v>
      </c>
      <c r="T1" s="22" t="s">
        <v>67</v>
      </c>
      <c r="U1" s="14" t="s">
        <v>49</v>
      </c>
      <c r="W1" s="24" t="s">
        <v>67</v>
      </c>
      <c r="X1" s="6" t="s">
        <v>49</v>
      </c>
    </row>
    <row r="2" spans="1:24" s="11" customFormat="1" ht="60" x14ac:dyDescent="0.25">
      <c r="A2" s="35"/>
      <c r="B2" s="14" t="s">
        <v>2</v>
      </c>
      <c r="C2" s="14" t="s">
        <v>2</v>
      </c>
      <c r="D2" s="14" t="s">
        <v>2</v>
      </c>
      <c r="E2" s="14" t="s">
        <v>2</v>
      </c>
      <c r="F2" s="14" t="s">
        <v>2</v>
      </c>
      <c r="G2" s="14" t="s">
        <v>2</v>
      </c>
      <c r="H2" s="14" t="s">
        <v>2</v>
      </c>
      <c r="I2" s="6" t="s">
        <v>3</v>
      </c>
      <c r="J2" s="36" t="s">
        <v>37</v>
      </c>
      <c r="K2" s="37"/>
      <c r="L2" s="37"/>
      <c r="M2" s="37"/>
      <c r="N2" s="37"/>
      <c r="O2" s="37"/>
      <c r="Q2" s="6" t="s">
        <v>70</v>
      </c>
      <c r="R2" s="14" t="s">
        <v>2</v>
      </c>
      <c r="S2" s="14" t="s">
        <v>2</v>
      </c>
      <c r="T2" s="14" t="s">
        <v>2</v>
      </c>
      <c r="U2" s="14" t="s">
        <v>2</v>
      </c>
      <c r="W2" s="6" t="s">
        <v>68</v>
      </c>
      <c r="X2" s="6" t="s">
        <v>68</v>
      </c>
    </row>
    <row r="3" spans="1:24" s="11" customFormat="1" x14ac:dyDescent="0.25">
      <c r="A3" s="12"/>
      <c r="B3" s="14"/>
      <c r="C3" s="14"/>
      <c r="D3" s="14"/>
      <c r="E3" s="14"/>
      <c r="F3" s="14"/>
      <c r="G3" s="14"/>
      <c r="H3" s="14"/>
      <c r="I3" s="6"/>
      <c r="J3" s="6"/>
      <c r="K3" s="6"/>
      <c r="L3" s="6"/>
      <c r="M3" s="6"/>
      <c r="N3" s="6"/>
      <c r="O3" s="6"/>
      <c r="Q3" s="6"/>
      <c r="R3" s="14"/>
      <c r="S3" s="14"/>
      <c r="T3" s="22"/>
      <c r="U3" s="14"/>
      <c r="W3" s="6"/>
      <c r="X3" s="6"/>
    </row>
    <row r="4" spans="1:24" x14ac:dyDescent="0.25">
      <c r="A4" s="4">
        <v>2002</v>
      </c>
      <c r="B4" s="5">
        <f>SUM(C4:H4)</f>
        <v>3877705</v>
      </c>
      <c r="C4" s="5">
        <v>243689</v>
      </c>
      <c r="D4" s="5">
        <v>460019</v>
      </c>
      <c r="E4" s="5">
        <v>712888</v>
      </c>
      <c r="F4" s="5">
        <v>1003144</v>
      </c>
      <c r="G4" s="5">
        <v>991663</v>
      </c>
      <c r="H4" s="5">
        <v>466302</v>
      </c>
      <c r="I4" s="7">
        <f>(B4/B4)*100</f>
        <v>100</v>
      </c>
      <c r="J4" s="7">
        <f>(C4/B4)*100</f>
        <v>6.2843614973289608</v>
      </c>
      <c r="K4" s="7">
        <f>(D4/B4)*100</f>
        <v>11.863176801742267</v>
      </c>
      <c r="L4" s="7">
        <f>(E4/B4)*100</f>
        <v>18.384276266502997</v>
      </c>
      <c r="M4" s="7">
        <f>(F4/B4)*100</f>
        <v>25.869528496881532</v>
      </c>
      <c r="N4" s="7">
        <f>(G4/B4)*100</f>
        <v>25.573451306894157</v>
      </c>
      <c r="O4" s="7">
        <f>(H4/B4)*100</f>
        <v>12.025205630650088</v>
      </c>
      <c r="Q4" s="7">
        <f>N4+O4</f>
        <v>37.598656937544249</v>
      </c>
      <c r="R4" s="5">
        <v>18814113</v>
      </c>
      <c r="S4" s="5">
        <v>15469565</v>
      </c>
      <c r="T4" s="23">
        <f>R4+S4</f>
        <v>34283678</v>
      </c>
      <c r="U4" s="5">
        <v>11929694</v>
      </c>
      <c r="W4" s="7">
        <f>(G4/T4)*100</f>
        <v>2.892522208381493</v>
      </c>
      <c r="X4" s="7">
        <f>(H4/U4)*100</f>
        <v>3.9087507190041926</v>
      </c>
    </row>
    <row r="5" spans="1:24" x14ac:dyDescent="0.25">
      <c r="A5" s="4">
        <v>2003</v>
      </c>
      <c r="B5" s="5">
        <f t="shared" ref="B5:B9" si="0">SUM(C5:H5)</f>
        <v>3953248</v>
      </c>
      <c r="C5" s="5">
        <v>256519</v>
      </c>
      <c r="D5" s="5">
        <v>471987</v>
      </c>
      <c r="E5" s="5">
        <v>696856</v>
      </c>
      <c r="F5" s="5">
        <v>1025325</v>
      </c>
      <c r="G5" s="5">
        <v>1026514</v>
      </c>
      <c r="H5" s="5">
        <v>476047</v>
      </c>
      <c r="I5" s="7">
        <f t="shared" ref="I5:I24" si="1">(B5/B5)*100</f>
        <v>100</v>
      </c>
      <c r="J5" s="7">
        <f t="shared" ref="J5:J9" si="2">(C5/B5)*100</f>
        <v>6.4888162847359947</v>
      </c>
      <c r="K5" s="7">
        <f t="shared" ref="K5:K9" si="3">(D5/B5)*100</f>
        <v>11.939220610495472</v>
      </c>
      <c r="L5" s="7">
        <f t="shared" ref="L5:L9" si="4">(E5/B5)*100</f>
        <v>17.627429394766025</v>
      </c>
      <c r="M5" s="7">
        <f t="shared" ref="M5:M9" si="5">(F5/B5)*100</f>
        <v>25.936268101571162</v>
      </c>
      <c r="N5" s="7">
        <f t="shared" ref="N5:N9" si="6">(G5/B5)*100</f>
        <v>25.966344636106815</v>
      </c>
      <c r="O5" s="7">
        <f t="shared" ref="O5:O9" si="7">(H5/B5)*100</f>
        <v>12.04192097232453</v>
      </c>
      <c r="Q5" s="7">
        <f t="shared" ref="Q5:Q24" si="8">N5+O5</f>
        <v>38.008265608431344</v>
      </c>
      <c r="R5" s="5">
        <v>19245722</v>
      </c>
      <c r="S5" s="5">
        <v>16158074</v>
      </c>
      <c r="T5" s="23">
        <f t="shared" ref="T5:T24" si="9">R5+S5</f>
        <v>35403796</v>
      </c>
      <c r="U5" s="5">
        <v>12216556</v>
      </c>
      <c r="W5" s="7">
        <f t="shared" ref="W5:W24" si="10">(G5/T5)*100</f>
        <v>2.8994461497857462</v>
      </c>
      <c r="X5" s="7">
        <f t="shared" ref="X5:X24" si="11">(H5/U5)*100</f>
        <v>3.896736527053942</v>
      </c>
    </row>
    <row r="6" spans="1:24" x14ac:dyDescent="0.25">
      <c r="A6" s="4">
        <v>2004</v>
      </c>
      <c r="B6" s="5">
        <f t="shared" si="0"/>
        <v>4017108</v>
      </c>
      <c r="C6" s="5">
        <v>269246</v>
      </c>
      <c r="D6" s="5">
        <v>486771</v>
      </c>
      <c r="E6" s="5">
        <v>676356</v>
      </c>
      <c r="F6" s="5">
        <v>1038253</v>
      </c>
      <c r="G6" s="5">
        <v>1065211</v>
      </c>
      <c r="H6" s="5">
        <v>481271</v>
      </c>
      <c r="I6" s="7">
        <f t="shared" si="1"/>
        <v>100</v>
      </c>
      <c r="J6" s="7">
        <f t="shared" si="2"/>
        <v>6.7024834781638924</v>
      </c>
      <c r="K6" s="7">
        <f t="shared" si="3"/>
        <v>12.117448672029729</v>
      </c>
      <c r="L6" s="7">
        <f t="shared" si="4"/>
        <v>16.836888627340862</v>
      </c>
      <c r="M6" s="7">
        <f t="shared" si="5"/>
        <v>25.845782587871675</v>
      </c>
      <c r="N6" s="7">
        <f t="shared" si="6"/>
        <v>26.51686237960244</v>
      </c>
      <c r="O6" s="7">
        <f t="shared" si="7"/>
        <v>11.980534254991401</v>
      </c>
      <c r="Q6" s="7">
        <f t="shared" si="8"/>
        <v>38.497396634593841</v>
      </c>
      <c r="R6" s="5">
        <v>19725692</v>
      </c>
      <c r="S6" s="5">
        <v>16771216</v>
      </c>
      <c r="T6" s="23">
        <f t="shared" si="9"/>
        <v>36496908</v>
      </c>
      <c r="U6" s="5">
        <v>12764528</v>
      </c>
      <c r="W6" s="7">
        <f t="shared" si="10"/>
        <v>2.9186335456143295</v>
      </c>
      <c r="X6" s="7">
        <f t="shared" si="11"/>
        <v>3.770378348498276</v>
      </c>
    </row>
    <row r="7" spans="1:24" x14ac:dyDescent="0.25">
      <c r="A7" s="4">
        <v>2005</v>
      </c>
      <c r="B7" s="5">
        <f t="shared" si="0"/>
        <v>4082870</v>
      </c>
      <c r="C7" s="5">
        <v>282464</v>
      </c>
      <c r="D7" s="5">
        <v>500995</v>
      </c>
      <c r="E7" s="5">
        <v>660442</v>
      </c>
      <c r="F7" s="5">
        <v>1042559</v>
      </c>
      <c r="G7" s="5">
        <v>1113087</v>
      </c>
      <c r="H7" s="5">
        <v>483323</v>
      </c>
      <c r="I7" s="7">
        <f t="shared" si="1"/>
        <v>100</v>
      </c>
      <c r="J7" s="7">
        <f t="shared" si="2"/>
        <v>6.918270726229343</v>
      </c>
      <c r="K7" s="7">
        <f t="shared" si="3"/>
        <v>12.270657650133362</v>
      </c>
      <c r="L7" s="7">
        <f t="shared" si="4"/>
        <v>16.175925268254929</v>
      </c>
      <c r="M7" s="7">
        <f t="shared" si="5"/>
        <v>25.534954578519521</v>
      </c>
      <c r="N7" s="7">
        <f t="shared" si="6"/>
        <v>27.262366913470181</v>
      </c>
      <c r="O7" s="7">
        <f t="shared" si="7"/>
        <v>11.837824863392662</v>
      </c>
      <c r="Q7" s="7">
        <f t="shared" si="8"/>
        <v>39.100191776862843</v>
      </c>
      <c r="R7" s="5">
        <v>20279072</v>
      </c>
      <c r="S7" s="5">
        <v>17827299</v>
      </c>
      <c r="T7" s="23">
        <f t="shared" si="9"/>
        <v>38106371</v>
      </c>
      <c r="U7" s="5">
        <v>13153346</v>
      </c>
      <c r="W7" s="7">
        <f t="shared" si="10"/>
        <v>2.9209997456855703</v>
      </c>
      <c r="X7" s="7">
        <f t="shared" si="11"/>
        <v>3.6745250980244872</v>
      </c>
    </row>
    <row r="8" spans="1:24" x14ac:dyDescent="0.25">
      <c r="A8" s="4">
        <v>2006</v>
      </c>
      <c r="B8" s="5">
        <f t="shared" si="0"/>
        <v>4152130</v>
      </c>
      <c r="C8" s="5">
        <v>301164</v>
      </c>
      <c r="D8" s="5">
        <v>516881</v>
      </c>
      <c r="E8" s="5">
        <v>648254</v>
      </c>
      <c r="F8" s="5">
        <v>1035101</v>
      </c>
      <c r="G8" s="5">
        <v>1155698</v>
      </c>
      <c r="H8" s="5">
        <v>495032</v>
      </c>
      <c r="I8" s="7">
        <f t="shared" si="1"/>
        <v>100</v>
      </c>
      <c r="J8" s="7">
        <f t="shared" si="2"/>
        <v>7.2532411075761107</v>
      </c>
      <c r="K8" s="7">
        <f t="shared" si="3"/>
        <v>12.448574587019193</v>
      </c>
      <c r="L8" s="7">
        <f t="shared" si="4"/>
        <v>15.612565117180822</v>
      </c>
      <c r="M8" s="7">
        <f t="shared" si="5"/>
        <v>24.929397682635177</v>
      </c>
      <c r="N8" s="7">
        <f t="shared" si="6"/>
        <v>27.833858766464441</v>
      </c>
      <c r="O8" s="7">
        <f t="shared" si="7"/>
        <v>11.922362739124257</v>
      </c>
      <c r="Q8" s="7">
        <f t="shared" si="8"/>
        <v>39.756221505588698</v>
      </c>
      <c r="R8" s="5">
        <v>20818724</v>
      </c>
      <c r="S8" s="5">
        <v>18221215</v>
      </c>
      <c r="T8" s="23">
        <f t="shared" si="9"/>
        <v>39039939</v>
      </c>
      <c r="U8" s="5">
        <v>13970132</v>
      </c>
      <c r="W8" s="7">
        <f t="shared" si="10"/>
        <v>2.9602966336602115</v>
      </c>
      <c r="X8" s="7">
        <f t="shared" si="11"/>
        <v>3.5435026669755163</v>
      </c>
    </row>
    <row r="9" spans="1:24" x14ac:dyDescent="0.25">
      <c r="A9" s="4">
        <v>2007</v>
      </c>
      <c r="B9" s="5">
        <f t="shared" si="0"/>
        <v>4221920</v>
      </c>
      <c r="C9" s="5">
        <v>310419</v>
      </c>
      <c r="D9" s="5">
        <v>534351</v>
      </c>
      <c r="E9" s="5">
        <v>643304</v>
      </c>
      <c r="F9" s="5">
        <v>1022900</v>
      </c>
      <c r="G9" s="5">
        <v>1199108</v>
      </c>
      <c r="H9" s="5">
        <v>511838</v>
      </c>
      <c r="I9" s="7">
        <f t="shared" si="1"/>
        <v>100</v>
      </c>
      <c r="J9" s="7">
        <f t="shared" si="2"/>
        <v>7.3525552355326482</v>
      </c>
      <c r="K9" s="7">
        <f t="shared" si="3"/>
        <v>12.656587524159624</v>
      </c>
      <c r="L9" s="7">
        <f t="shared" si="4"/>
        <v>15.23723803388032</v>
      </c>
      <c r="M9" s="7">
        <f t="shared" si="5"/>
        <v>24.228313184522683</v>
      </c>
      <c r="N9" s="7">
        <f t="shared" si="6"/>
        <v>28.401959298139236</v>
      </c>
      <c r="O9" s="7">
        <f t="shared" si="7"/>
        <v>12.12334672376549</v>
      </c>
      <c r="Q9" s="7">
        <f t="shared" si="8"/>
        <v>40.525306021904726</v>
      </c>
      <c r="R9" s="5">
        <v>21233925</v>
      </c>
      <c r="S9" s="5">
        <v>18370824</v>
      </c>
      <c r="T9" s="23">
        <f t="shared" si="9"/>
        <v>39604749</v>
      </c>
      <c r="U9" s="5">
        <v>14931148</v>
      </c>
      <c r="W9" s="7">
        <f t="shared" si="10"/>
        <v>3.027687411931332</v>
      </c>
      <c r="X9" s="7">
        <f t="shared" si="11"/>
        <v>3.4279882564957496</v>
      </c>
    </row>
    <row r="10" spans="1:24" x14ac:dyDescent="0.25">
      <c r="A10" s="4">
        <v>2008</v>
      </c>
      <c r="B10" s="5">
        <f t="shared" ref="B10:B24" si="12">SUM(C10:H10)</f>
        <v>4333096</v>
      </c>
      <c r="C10" s="5">
        <v>331210</v>
      </c>
      <c r="D10" s="5">
        <v>555122</v>
      </c>
      <c r="E10" s="5">
        <v>647166</v>
      </c>
      <c r="F10" s="5">
        <v>1015976</v>
      </c>
      <c r="G10" s="5">
        <v>1254450</v>
      </c>
      <c r="H10" s="5">
        <v>529172</v>
      </c>
      <c r="I10" s="7">
        <f t="shared" si="1"/>
        <v>100</v>
      </c>
      <c r="J10" s="7">
        <f t="shared" ref="J10:J23" si="13">(C10/B10)*100</f>
        <v>7.6437263333191785</v>
      </c>
      <c r="K10" s="7">
        <f t="shared" ref="K10:K23" si="14">(D10/B10)*100</f>
        <v>12.811209352389147</v>
      </c>
      <c r="L10" s="7">
        <f t="shared" ref="L10:L23" si="15">(E10/B10)*100</f>
        <v>14.935418001355153</v>
      </c>
      <c r="M10" s="7">
        <f t="shared" ref="M10:M23" si="16">(F10/B10)*100</f>
        <v>23.446884167809806</v>
      </c>
      <c r="N10" s="7">
        <f t="shared" ref="N10:N23" si="17">(G10/B10)*100</f>
        <v>28.950431746723361</v>
      </c>
      <c r="O10" s="7">
        <f t="shared" ref="O10:O23" si="18">(H10/B10)*100</f>
        <v>12.21233039840336</v>
      </c>
      <c r="Q10" s="7">
        <f t="shared" si="8"/>
        <v>41.16276214512672</v>
      </c>
      <c r="R10" s="5">
        <v>21654017</v>
      </c>
      <c r="S10" s="5">
        <v>18754784</v>
      </c>
      <c r="T10" s="23">
        <f t="shared" si="9"/>
        <v>40408801</v>
      </c>
      <c r="U10" s="5">
        <v>15534427</v>
      </c>
      <c r="W10" s="7">
        <f t="shared" si="10"/>
        <v>3.1043979750846851</v>
      </c>
      <c r="X10" s="7">
        <f t="shared" si="11"/>
        <v>3.4064468551044724</v>
      </c>
    </row>
    <row r="11" spans="1:24" x14ac:dyDescent="0.25">
      <c r="A11" s="4">
        <v>2009</v>
      </c>
      <c r="B11" s="5">
        <f t="shared" si="12"/>
        <v>4451288</v>
      </c>
      <c r="C11" s="5">
        <v>346673</v>
      </c>
      <c r="D11" s="5">
        <v>580506</v>
      </c>
      <c r="E11" s="5">
        <v>656523</v>
      </c>
      <c r="F11" s="5">
        <v>1006082</v>
      </c>
      <c r="G11" s="5">
        <v>1315766</v>
      </c>
      <c r="H11" s="5">
        <v>545738</v>
      </c>
      <c r="I11" s="7">
        <f t="shared" si="1"/>
        <v>100</v>
      </c>
      <c r="J11" s="7">
        <f t="shared" si="13"/>
        <v>7.7881503061585766</v>
      </c>
      <c r="K11" s="7">
        <f t="shared" si="14"/>
        <v>13.041304000100645</v>
      </c>
      <c r="L11" s="7">
        <f t="shared" si="15"/>
        <v>14.749056902182019</v>
      </c>
      <c r="M11" s="7">
        <f t="shared" si="16"/>
        <v>22.602042375150745</v>
      </c>
      <c r="N11" s="7">
        <f t="shared" si="17"/>
        <v>29.559219713485174</v>
      </c>
      <c r="O11" s="7">
        <f t="shared" si="18"/>
        <v>12.260226702922839</v>
      </c>
      <c r="Q11" s="7">
        <f t="shared" si="8"/>
        <v>41.819446416408013</v>
      </c>
      <c r="R11" s="5">
        <v>21860287</v>
      </c>
      <c r="S11" s="5">
        <v>19172199</v>
      </c>
      <c r="T11" s="23">
        <f t="shared" si="9"/>
        <v>41032486</v>
      </c>
      <c r="U11" s="5">
        <v>16222725</v>
      </c>
      <c r="W11" s="7">
        <f t="shared" si="10"/>
        <v>3.2066446083720104</v>
      </c>
      <c r="X11" s="7">
        <f t="shared" si="11"/>
        <v>3.3640340941487943</v>
      </c>
    </row>
    <row r="12" spans="1:24" x14ac:dyDescent="0.25">
      <c r="A12" s="4">
        <v>2010</v>
      </c>
      <c r="B12" s="5">
        <f t="shared" si="12"/>
        <v>4631507</v>
      </c>
      <c r="C12" s="5">
        <v>364539</v>
      </c>
      <c r="D12" s="5">
        <v>610707</v>
      </c>
      <c r="E12" s="5">
        <v>675085</v>
      </c>
      <c r="F12" s="5">
        <v>1009793</v>
      </c>
      <c r="G12" s="5">
        <v>1398204</v>
      </c>
      <c r="H12" s="5">
        <v>573179</v>
      </c>
      <c r="I12" s="7">
        <f t="shared" si="1"/>
        <v>100</v>
      </c>
      <c r="J12" s="7">
        <f t="shared" si="13"/>
        <v>7.8708506756008347</v>
      </c>
      <c r="K12" s="7">
        <f t="shared" si="14"/>
        <v>13.185924149526276</v>
      </c>
      <c r="L12" s="7">
        <f t="shared" si="15"/>
        <v>14.575925287384861</v>
      </c>
      <c r="M12" s="7">
        <f t="shared" si="16"/>
        <v>21.802687548566805</v>
      </c>
      <c r="N12" s="7">
        <f t="shared" si="17"/>
        <v>30.188964412663093</v>
      </c>
      <c r="O12" s="7">
        <f t="shared" si="18"/>
        <v>12.375647926258129</v>
      </c>
      <c r="Q12" s="7">
        <f t="shared" si="8"/>
        <v>42.564612338921222</v>
      </c>
      <c r="R12" s="5">
        <v>21965358</v>
      </c>
      <c r="S12" s="5">
        <v>19553711</v>
      </c>
      <c r="T12" s="23">
        <f t="shared" si="9"/>
        <v>41519069</v>
      </c>
      <c r="U12" s="5">
        <v>17430378</v>
      </c>
      <c r="W12" s="7">
        <f t="shared" si="10"/>
        <v>3.3676188644788732</v>
      </c>
      <c r="X12" s="7">
        <f t="shared" si="11"/>
        <v>3.2883911066070972</v>
      </c>
    </row>
    <row r="13" spans="1:24" x14ac:dyDescent="0.25">
      <c r="A13" s="4">
        <v>2011</v>
      </c>
      <c r="B13" s="5">
        <f t="shared" si="12"/>
        <v>4777010</v>
      </c>
      <c r="C13" s="5">
        <v>367920</v>
      </c>
      <c r="D13" s="5">
        <v>640349</v>
      </c>
      <c r="E13" s="5">
        <v>692636</v>
      </c>
      <c r="F13" s="5">
        <v>1003649</v>
      </c>
      <c r="G13" s="5">
        <v>1472973</v>
      </c>
      <c r="H13" s="5">
        <v>599483</v>
      </c>
      <c r="I13" s="7">
        <f t="shared" si="1"/>
        <v>100</v>
      </c>
      <c r="J13" s="7">
        <f t="shared" si="13"/>
        <v>7.7018888384156616</v>
      </c>
      <c r="K13" s="7">
        <f t="shared" si="14"/>
        <v>13.404807609781013</v>
      </c>
      <c r="L13" s="7">
        <f t="shared" si="15"/>
        <v>14.499362571985404</v>
      </c>
      <c r="M13" s="7">
        <f t="shared" si="16"/>
        <v>21.009983232189171</v>
      </c>
      <c r="N13" s="7">
        <f t="shared" si="17"/>
        <v>30.834622493986824</v>
      </c>
      <c r="O13" s="7">
        <f t="shared" si="18"/>
        <v>12.549335253641921</v>
      </c>
      <c r="Q13" s="7">
        <f t="shared" si="8"/>
        <v>43.383957747628742</v>
      </c>
      <c r="R13" s="5">
        <v>22371761</v>
      </c>
      <c r="S13" s="5">
        <v>20470289</v>
      </c>
      <c r="T13" s="23">
        <f t="shared" si="9"/>
        <v>42842050</v>
      </c>
      <c r="U13" s="5">
        <v>17500739</v>
      </c>
      <c r="W13" s="7">
        <f t="shared" si="10"/>
        <v>3.4381478010506035</v>
      </c>
      <c r="X13" s="7">
        <f t="shared" si="11"/>
        <v>3.42547249004742</v>
      </c>
    </row>
    <row r="14" spans="1:24" x14ac:dyDescent="0.25">
      <c r="A14" s="4">
        <v>2012</v>
      </c>
      <c r="B14" s="5">
        <f t="shared" si="12"/>
        <v>4869484</v>
      </c>
      <c r="C14" s="5">
        <v>364557</v>
      </c>
      <c r="D14" s="5">
        <v>665977</v>
      </c>
      <c r="E14" s="5">
        <v>708017</v>
      </c>
      <c r="F14" s="5">
        <v>977284</v>
      </c>
      <c r="G14" s="5">
        <v>1528973</v>
      </c>
      <c r="H14" s="5">
        <v>624676</v>
      </c>
      <c r="I14" s="7">
        <f t="shared" si="1"/>
        <v>100</v>
      </c>
      <c r="J14" s="7">
        <f t="shared" si="13"/>
        <v>7.4865632580371964</v>
      </c>
      <c r="K14" s="7">
        <f t="shared" si="14"/>
        <v>13.676541498031414</v>
      </c>
      <c r="L14" s="7">
        <f t="shared" si="15"/>
        <v>14.539877325811112</v>
      </c>
      <c r="M14" s="7">
        <f t="shared" si="16"/>
        <v>20.069559731585525</v>
      </c>
      <c r="N14" s="7">
        <f t="shared" si="17"/>
        <v>31.399076370309466</v>
      </c>
      <c r="O14" s="7">
        <f t="shared" si="18"/>
        <v>12.828381816225292</v>
      </c>
      <c r="Q14" s="7">
        <f t="shared" si="8"/>
        <v>44.227458186534761</v>
      </c>
      <c r="R14" s="5">
        <v>22386027</v>
      </c>
      <c r="S14" s="5">
        <v>20879861</v>
      </c>
      <c r="T14" s="23">
        <f t="shared" si="9"/>
        <v>43265888</v>
      </c>
      <c r="U14" s="5">
        <v>17611174</v>
      </c>
      <c r="W14" s="7">
        <f t="shared" si="10"/>
        <v>3.5338995006874701</v>
      </c>
      <c r="X14" s="7">
        <f t="shared" si="11"/>
        <v>3.5470434850055992</v>
      </c>
    </row>
    <row r="15" spans="1:24" x14ac:dyDescent="0.25">
      <c r="A15" s="4">
        <v>2013</v>
      </c>
      <c r="B15" s="5">
        <f t="shared" si="12"/>
        <v>4934272</v>
      </c>
      <c r="C15" s="5">
        <v>352567</v>
      </c>
      <c r="D15" s="5">
        <v>687888</v>
      </c>
      <c r="E15" s="5">
        <v>722858</v>
      </c>
      <c r="F15" s="5">
        <v>945253</v>
      </c>
      <c r="G15" s="5">
        <v>1571196</v>
      </c>
      <c r="H15" s="5">
        <v>654510</v>
      </c>
      <c r="I15" s="7">
        <f t="shared" si="1"/>
        <v>100</v>
      </c>
      <c r="J15" s="7">
        <f t="shared" si="13"/>
        <v>7.1452688461438694</v>
      </c>
      <c r="K15" s="7">
        <f t="shared" si="14"/>
        <v>13.941023113440037</v>
      </c>
      <c r="L15" s="7">
        <f t="shared" si="15"/>
        <v>14.64973961711069</v>
      </c>
      <c r="M15" s="7">
        <f t="shared" si="16"/>
        <v>19.156888797374769</v>
      </c>
      <c r="N15" s="7">
        <f t="shared" si="17"/>
        <v>31.842508884795972</v>
      </c>
      <c r="O15" s="7">
        <f t="shared" si="18"/>
        <v>13.26457074113466</v>
      </c>
      <c r="Q15" s="7">
        <f t="shared" si="8"/>
        <v>45.107079625930631</v>
      </c>
      <c r="R15" s="5">
        <v>22426389</v>
      </c>
      <c r="S15" s="5">
        <v>21102313</v>
      </c>
      <c r="T15" s="23">
        <f t="shared" si="9"/>
        <v>43528702</v>
      </c>
      <c r="U15" s="5">
        <v>17953547</v>
      </c>
      <c r="W15" s="7">
        <f t="shared" si="10"/>
        <v>3.6095631797153063</v>
      </c>
      <c r="X15" s="7">
        <f t="shared" si="11"/>
        <v>3.6455748827794308</v>
      </c>
    </row>
    <row r="16" spans="1:24" x14ac:dyDescent="0.25">
      <c r="A16" s="4">
        <v>2014</v>
      </c>
      <c r="B16" s="5">
        <f t="shared" si="12"/>
        <v>4913072</v>
      </c>
      <c r="C16" s="5">
        <v>336411</v>
      </c>
      <c r="D16" s="5">
        <v>695739</v>
      </c>
      <c r="E16" s="5">
        <v>728353</v>
      </c>
      <c r="F16" s="5">
        <v>897018</v>
      </c>
      <c r="G16" s="5">
        <v>1577968</v>
      </c>
      <c r="H16" s="5">
        <v>677583</v>
      </c>
      <c r="I16" s="7">
        <f t="shared" si="1"/>
        <v>100</v>
      </c>
      <c r="J16" s="7">
        <f t="shared" si="13"/>
        <v>6.8472637893358783</v>
      </c>
      <c r="K16" s="7">
        <f t="shared" si="14"/>
        <v>14.160977083177286</v>
      </c>
      <c r="L16" s="7">
        <f t="shared" si="15"/>
        <v>14.824798008252271</v>
      </c>
      <c r="M16" s="7">
        <f t="shared" si="16"/>
        <v>18.257782503492724</v>
      </c>
      <c r="N16" s="7">
        <f t="shared" si="17"/>
        <v>32.117746289897639</v>
      </c>
      <c r="O16" s="7">
        <f t="shared" si="18"/>
        <v>13.791432325844196</v>
      </c>
      <c r="Q16" s="7">
        <f t="shared" si="8"/>
        <v>45.909178615741837</v>
      </c>
      <c r="R16" s="5">
        <v>22232958</v>
      </c>
      <c r="S16" s="5">
        <v>21418651</v>
      </c>
      <c r="T16" s="23">
        <f t="shared" si="9"/>
        <v>43651609</v>
      </c>
      <c r="U16" s="5">
        <v>18998414</v>
      </c>
      <c r="W16" s="7">
        <f t="shared" si="10"/>
        <v>3.6149137137190062</v>
      </c>
      <c r="X16" s="7">
        <f t="shared" si="11"/>
        <v>3.5665240266898066</v>
      </c>
    </row>
    <row r="17" spans="1:24" x14ac:dyDescent="0.25">
      <c r="A17" s="4">
        <v>2015</v>
      </c>
      <c r="B17" s="5">
        <f t="shared" si="12"/>
        <v>4888555</v>
      </c>
      <c r="C17" s="5">
        <v>325669</v>
      </c>
      <c r="D17" s="5">
        <v>692117</v>
      </c>
      <c r="E17" s="5">
        <v>732672</v>
      </c>
      <c r="F17" s="5">
        <v>856552</v>
      </c>
      <c r="G17" s="5">
        <v>1574418</v>
      </c>
      <c r="H17" s="5">
        <v>707127</v>
      </c>
      <c r="I17" s="7">
        <f t="shared" si="1"/>
        <v>100</v>
      </c>
      <c r="J17" s="7">
        <f t="shared" si="13"/>
        <v>6.6618663388260941</v>
      </c>
      <c r="K17" s="7">
        <f t="shared" si="14"/>
        <v>14.157905556959061</v>
      </c>
      <c r="L17" s="7">
        <f t="shared" si="15"/>
        <v>14.987496305145385</v>
      </c>
      <c r="M17" s="7">
        <f t="shared" si="16"/>
        <v>17.521578462347261</v>
      </c>
      <c r="N17" s="7">
        <f t="shared" si="17"/>
        <v>32.206204082801563</v>
      </c>
      <c r="O17" s="7">
        <f t="shared" si="18"/>
        <v>14.464949253920636</v>
      </c>
      <c r="Q17" s="7">
        <f t="shared" si="8"/>
        <v>46.671153336722199</v>
      </c>
      <c r="R17" s="5">
        <v>21886744</v>
      </c>
      <c r="S17" s="5">
        <v>21834946</v>
      </c>
      <c r="T17" s="23">
        <f t="shared" si="9"/>
        <v>43721690</v>
      </c>
      <c r="U17" s="5">
        <v>19300198</v>
      </c>
      <c r="W17" s="7">
        <f t="shared" si="10"/>
        <v>3.6009998698586445</v>
      </c>
      <c r="X17" s="7">
        <f t="shared" si="11"/>
        <v>3.6638328788129533</v>
      </c>
    </row>
    <row r="18" spans="1:24" x14ac:dyDescent="0.25">
      <c r="A18" s="4">
        <v>2016</v>
      </c>
      <c r="B18" s="5">
        <f t="shared" si="12"/>
        <v>4845735</v>
      </c>
      <c r="C18" s="5">
        <v>320709</v>
      </c>
      <c r="D18" s="5">
        <v>678699</v>
      </c>
      <c r="E18" s="5">
        <v>733133</v>
      </c>
      <c r="F18" s="5">
        <v>820043</v>
      </c>
      <c r="G18" s="5">
        <v>1554957</v>
      </c>
      <c r="H18" s="5">
        <v>738194</v>
      </c>
      <c r="I18" s="7">
        <f t="shared" si="1"/>
        <v>100</v>
      </c>
      <c r="J18" s="7">
        <f t="shared" si="13"/>
        <v>6.618376778754925</v>
      </c>
      <c r="K18" s="7">
        <f t="shared" si="14"/>
        <v>14.006110528124216</v>
      </c>
      <c r="L18" s="7">
        <f t="shared" si="15"/>
        <v>15.12944888649503</v>
      </c>
      <c r="M18" s="7">
        <f t="shared" si="16"/>
        <v>16.922984851627255</v>
      </c>
      <c r="N18" s="7">
        <f t="shared" si="17"/>
        <v>32.089187708366225</v>
      </c>
      <c r="O18" s="7">
        <f t="shared" si="18"/>
        <v>15.233891246632346</v>
      </c>
      <c r="Q18" s="7">
        <f t="shared" si="8"/>
        <v>47.323078954998572</v>
      </c>
      <c r="R18" s="5">
        <v>21364196</v>
      </c>
      <c r="S18" s="5">
        <v>21836989</v>
      </c>
      <c r="T18" s="23">
        <f t="shared" si="9"/>
        <v>43201185</v>
      </c>
      <c r="U18" s="5">
        <v>19487781</v>
      </c>
      <c r="W18" s="7">
        <f t="shared" si="10"/>
        <v>3.5993387681379572</v>
      </c>
      <c r="X18" s="7">
        <f t="shared" si="11"/>
        <v>3.7879838653769768</v>
      </c>
    </row>
    <row r="19" spans="1:24" x14ac:dyDescent="0.25">
      <c r="A19" s="4">
        <v>2017</v>
      </c>
      <c r="B19" s="5">
        <f t="shared" si="12"/>
        <v>4805112</v>
      </c>
      <c r="C19" s="5">
        <v>317219</v>
      </c>
      <c r="D19" s="5">
        <v>661724</v>
      </c>
      <c r="E19" s="5">
        <v>734008</v>
      </c>
      <c r="F19" s="5">
        <v>793633</v>
      </c>
      <c r="G19" s="5">
        <v>1526033</v>
      </c>
      <c r="H19" s="5">
        <v>772495</v>
      </c>
      <c r="I19" s="7">
        <f t="shared" si="1"/>
        <v>100</v>
      </c>
      <c r="J19" s="7">
        <f t="shared" si="13"/>
        <v>6.6016983579154864</v>
      </c>
      <c r="K19" s="7">
        <f t="shared" si="14"/>
        <v>13.771250285113021</v>
      </c>
      <c r="L19" s="7">
        <f t="shared" si="15"/>
        <v>15.275564856760884</v>
      </c>
      <c r="M19" s="7">
        <f t="shared" si="16"/>
        <v>16.516430834494596</v>
      </c>
      <c r="N19" s="7">
        <f t="shared" si="17"/>
        <v>31.758531330799368</v>
      </c>
      <c r="O19" s="7">
        <f t="shared" si="18"/>
        <v>16.076524334916648</v>
      </c>
      <c r="Q19" s="7">
        <f t="shared" si="8"/>
        <v>47.835055665716013</v>
      </c>
      <c r="R19" s="5">
        <v>20898644</v>
      </c>
      <c r="S19" s="5">
        <v>21622423</v>
      </c>
      <c r="T19" s="23">
        <f t="shared" si="9"/>
        <v>42521067</v>
      </c>
      <c r="U19" s="5">
        <v>20077924</v>
      </c>
      <c r="W19" s="7">
        <f t="shared" si="10"/>
        <v>3.5888868922315611</v>
      </c>
      <c r="X19" s="7">
        <f t="shared" si="11"/>
        <v>3.8474844311593168</v>
      </c>
    </row>
    <row r="20" spans="1:24" x14ac:dyDescent="0.25">
      <c r="A20" s="4">
        <v>2018</v>
      </c>
      <c r="B20" s="5">
        <f t="shared" si="12"/>
        <v>4714234</v>
      </c>
      <c r="C20" s="5">
        <v>311483</v>
      </c>
      <c r="D20" s="5">
        <v>638232</v>
      </c>
      <c r="E20" s="5">
        <v>726969</v>
      </c>
      <c r="F20" s="5">
        <v>763677</v>
      </c>
      <c r="G20" s="5">
        <v>1478222</v>
      </c>
      <c r="H20" s="5">
        <v>795651</v>
      </c>
      <c r="I20" s="7">
        <f t="shared" si="1"/>
        <v>100</v>
      </c>
      <c r="J20" s="7">
        <f t="shared" si="13"/>
        <v>6.6072876314582603</v>
      </c>
      <c r="K20" s="7">
        <f t="shared" si="14"/>
        <v>13.538403057633541</v>
      </c>
      <c r="L20" s="7">
        <f t="shared" si="15"/>
        <v>15.420723706120654</v>
      </c>
      <c r="M20" s="7">
        <f t="shared" si="16"/>
        <v>16.199386793273305</v>
      </c>
      <c r="N20" s="7">
        <f t="shared" si="17"/>
        <v>31.356568214475566</v>
      </c>
      <c r="O20" s="7">
        <f t="shared" si="18"/>
        <v>16.877630597038671</v>
      </c>
      <c r="Q20" s="7">
        <f t="shared" si="8"/>
        <v>48.234198811514233</v>
      </c>
      <c r="R20" s="5">
        <v>20355048</v>
      </c>
      <c r="S20" s="5">
        <v>21163115</v>
      </c>
      <c r="T20" s="23">
        <f t="shared" si="9"/>
        <v>41518163</v>
      </c>
      <c r="U20" s="5">
        <v>20592362</v>
      </c>
      <c r="W20" s="7">
        <f t="shared" si="10"/>
        <v>3.5604224589609128</v>
      </c>
      <c r="X20" s="7">
        <f t="shared" si="11"/>
        <v>3.8638161081278586</v>
      </c>
    </row>
    <row r="21" spans="1:24" x14ac:dyDescent="0.25">
      <c r="A21" s="4">
        <v>2019</v>
      </c>
      <c r="B21" s="5">
        <f t="shared" si="12"/>
        <v>4646559</v>
      </c>
      <c r="C21" s="5">
        <v>312068</v>
      </c>
      <c r="D21" s="5">
        <v>619002</v>
      </c>
      <c r="E21" s="5">
        <v>726863</v>
      </c>
      <c r="F21" s="5">
        <v>741121</v>
      </c>
      <c r="G21" s="5">
        <v>1430163</v>
      </c>
      <c r="H21" s="5">
        <v>817342</v>
      </c>
      <c r="I21" s="7">
        <f t="shared" si="1"/>
        <v>100</v>
      </c>
      <c r="J21" s="7">
        <f t="shared" si="13"/>
        <v>6.7161097061287718</v>
      </c>
      <c r="K21" s="7">
        <f t="shared" si="14"/>
        <v>13.321729047236891</v>
      </c>
      <c r="L21" s="7">
        <f t="shared" si="15"/>
        <v>15.643038213869662</v>
      </c>
      <c r="M21" s="7">
        <f t="shared" si="16"/>
        <v>15.949888939320472</v>
      </c>
      <c r="N21" s="7">
        <f t="shared" si="17"/>
        <v>30.778969986176868</v>
      </c>
      <c r="O21" s="7">
        <f t="shared" si="18"/>
        <v>17.590264107267334</v>
      </c>
      <c r="Q21" s="7">
        <f t="shared" si="8"/>
        <v>48.369234093444206</v>
      </c>
      <c r="R21" s="5">
        <v>19966677</v>
      </c>
      <c r="S21" s="5">
        <v>21141745</v>
      </c>
      <c r="T21" s="23">
        <f t="shared" si="9"/>
        <v>41108422</v>
      </c>
      <c r="U21" s="5">
        <v>21014600</v>
      </c>
      <c r="W21" s="7">
        <f t="shared" si="10"/>
        <v>3.479002429234574</v>
      </c>
      <c r="X21" s="7">
        <f t="shared" si="11"/>
        <v>3.8894007023688295</v>
      </c>
    </row>
    <row r="22" spans="1:24" x14ac:dyDescent="0.25">
      <c r="A22" s="4">
        <v>2020</v>
      </c>
      <c r="B22" s="5">
        <f t="shared" si="12"/>
        <v>4556131</v>
      </c>
      <c r="C22" s="5">
        <v>316496</v>
      </c>
      <c r="D22" s="5">
        <v>602970</v>
      </c>
      <c r="E22" s="5">
        <v>728749</v>
      </c>
      <c r="F22" s="5">
        <v>716613</v>
      </c>
      <c r="G22" s="5">
        <v>1363166</v>
      </c>
      <c r="H22" s="5">
        <v>828137</v>
      </c>
      <c r="I22" s="7">
        <f t="shared" si="1"/>
        <v>100</v>
      </c>
      <c r="J22" s="7">
        <f t="shared" si="13"/>
        <v>6.9465956970947502</v>
      </c>
      <c r="K22" s="7">
        <f t="shared" si="14"/>
        <v>13.234255116896332</v>
      </c>
      <c r="L22" s="7">
        <f t="shared" si="15"/>
        <v>15.994908838222607</v>
      </c>
      <c r="M22" s="7">
        <f t="shared" si="16"/>
        <v>15.728542484840757</v>
      </c>
      <c r="N22" s="7">
        <f t="shared" si="17"/>
        <v>29.919376769456363</v>
      </c>
      <c r="O22" s="7">
        <f t="shared" si="18"/>
        <v>18.176321093489189</v>
      </c>
      <c r="Q22" s="7">
        <f t="shared" si="8"/>
        <v>48.095697862945556</v>
      </c>
      <c r="R22" s="5">
        <v>20273444</v>
      </c>
      <c r="S22" s="5">
        <v>20682383</v>
      </c>
      <c r="T22" s="23">
        <f t="shared" si="9"/>
        <v>40955827</v>
      </c>
      <c r="U22" s="5">
        <v>21094298</v>
      </c>
      <c r="W22" s="7">
        <f t="shared" si="10"/>
        <v>3.3283810872626258</v>
      </c>
      <c r="X22" s="7">
        <f t="shared" si="11"/>
        <v>3.9258808233390843</v>
      </c>
    </row>
    <row r="23" spans="1:24" x14ac:dyDescent="0.25">
      <c r="A23" s="4">
        <v>2021</v>
      </c>
      <c r="B23" s="5">
        <f t="shared" si="12"/>
        <v>4363898</v>
      </c>
      <c r="C23" s="5">
        <v>301385</v>
      </c>
      <c r="D23" s="5">
        <v>575878</v>
      </c>
      <c r="E23" s="5">
        <v>713729</v>
      </c>
      <c r="F23" s="5">
        <v>684772</v>
      </c>
      <c r="G23" s="5">
        <v>1268704</v>
      </c>
      <c r="H23" s="5">
        <v>819430</v>
      </c>
      <c r="I23" s="7">
        <f t="shared" si="1"/>
        <v>100</v>
      </c>
      <c r="J23" s="7">
        <f t="shared" si="13"/>
        <v>6.9063254915674017</v>
      </c>
      <c r="K23" s="7">
        <f t="shared" si="14"/>
        <v>13.1964129317413</v>
      </c>
      <c r="L23" s="7">
        <f t="shared" si="15"/>
        <v>16.355308946267762</v>
      </c>
      <c r="M23" s="7">
        <f t="shared" si="16"/>
        <v>15.691750815440692</v>
      </c>
      <c r="N23" s="7">
        <f t="shared" si="17"/>
        <v>29.07272351461927</v>
      </c>
      <c r="O23" s="7">
        <f t="shared" si="18"/>
        <v>18.777478300363573</v>
      </c>
      <c r="Q23" s="7">
        <f t="shared" si="8"/>
        <v>47.850201814982839</v>
      </c>
      <c r="R23" s="5">
        <v>20700260</v>
      </c>
      <c r="S23" s="5">
        <v>21003879</v>
      </c>
      <c r="T23" s="23">
        <f t="shared" si="9"/>
        <v>41704139</v>
      </c>
      <c r="U23" s="5">
        <v>21174153</v>
      </c>
      <c r="W23" s="7">
        <f t="shared" si="10"/>
        <v>3.042153681676536</v>
      </c>
      <c r="X23" s="7">
        <f t="shared" si="11"/>
        <v>3.8699540897810651</v>
      </c>
    </row>
    <row r="24" spans="1:24" x14ac:dyDescent="0.25">
      <c r="A24" s="4">
        <v>2022</v>
      </c>
      <c r="B24" s="5">
        <f t="shared" si="12"/>
        <v>4195789</v>
      </c>
      <c r="C24" s="5">
        <v>290456</v>
      </c>
      <c r="D24" s="5">
        <v>556299</v>
      </c>
      <c r="E24" s="5">
        <v>701670</v>
      </c>
      <c r="F24" s="5">
        <v>662969</v>
      </c>
      <c r="G24" s="5">
        <v>1176607</v>
      </c>
      <c r="H24" s="5">
        <v>807788</v>
      </c>
      <c r="I24" s="7">
        <f t="shared" si="1"/>
        <v>100</v>
      </c>
      <c r="J24" s="7">
        <f t="shared" ref="J24" si="19">(C24/B24)*100</f>
        <v>6.9225597378705181</v>
      </c>
      <c r="K24" s="7">
        <f t="shared" ref="K24" si="20">(D24/B24)*100</f>
        <v>13.258507517894728</v>
      </c>
      <c r="L24" s="7">
        <f t="shared" ref="L24" si="21">(E24/B24)*100</f>
        <v>16.723195565839941</v>
      </c>
      <c r="M24" s="7">
        <f t="shared" ref="M24" si="22">(F24/B24)*100</f>
        <v>15.800818391963942</v>
      </c>
      <c r="N24" s="7">
        <f t="shared" ref="N24" si="23">(G24/B24)*100</f>
        <v>28.042568394168534</v>
      </c>
      <c r="O24" s="7">
        <f t="shared" ref="O24" si="24">(H24/B24)*100</f>
        <v>19.252350392262336</v>
      </c>
      <c r="Q24" s="7">
        <f t="shared" si="8"/>
        <v>47.29491878643087</v>
      </c>
      <c r="R24" s="5">
        <v>20465149</v>
      </c>
      <c r="S24" s="5">
        <v>20379644</v>
      </c>
      <c r="T24" s="23">
        <f t="shared" si="9"/>
        <v>40844793</v>
      </c>
      <c r="U24" s="5">
        <v>21007203</v>
      </c>
      <c r="W24" s="7">
        <f t="shared" si="10"/>
        <v>2.8806780830055865</v>
      </c>
      <c r="X24" s="7">
        <f t="shared" si="11"/>
        <v>3.8452905891374498</v>
      </c>
    </row>
    <row r="25" spans="1:24" x14ac:dyDescent="0.25">
      <c r="A25" s="4">
        <v>2023</v>
      </c>
    </row>
    <row r="26" spans="1:24" x14ac:dyDescent="0.25">
      <c r="A26" s="4">
        <v>2024</v>
      </c>
    </row>
    <row r="29" spans="1:24" x14ac:dyDescent="0.25">
      <c r="A29" s="8" t="s">
        <v>65</v>
      </c>
    </row>
    <row r="30" spans="1:24" x14ac:dyDescent="0.25">
      <c r="A30" s="4" t="s">
        <v>66</v>
      </c>
    </row>
    <row r="31" spans="1:24" x14ac:dyDescent="0.25">
      <c r="A31" s="9" t="s">
        <v>8</v>
      </c>
    </row>
  </sheetData>
  <mergeCells count="2">
    <mergeCell ref="A1:A2"/>
    <mergeCell ref="J2:O2"/>
  </mergeCells>
  <hyperlinks>
    <hyperlink ref="A31" r:id="rId1" xr:uid="{CE7D7A48-D2EB-4EA5-A6E7-67D8AC575F7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Totals</vt:lpstr>
      <vt:lpstr>SSDI x Age</vt:lpstr>
      <vt:lpstr>SSI x 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Gallo, Frank - ETA</dc:creator>
  <cp:lastModifiedBy>Gallo, Frank - ETA</cp:lastModifiedBy>
  <dcterms:created xsi:type="dcterms:W3CDTF">2024-03-18T11:15:03Z</dcterms:created>
  <dcterms:modified xsi:type="dcterms:W3CDTF">2024-03-27T13:53:13Z</dcterms:modified>
</cp:coreProperties>
</file>