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24226"/>
  <mc:AlternateContent xmlns:mc="http://schemas.openxmlformats.org/markup-compatibility/2006">
    <mc:Choice Requires="x15">
      <x15ac:absPath xmlns:x15ac="http://schemas.microsoft.com/office/spreadsheetml/2010/11/ac" url="https://usdol.sharepoint.com/sites/T-ETA-OTAA-NO-RO/Shared Documents/Technical Assistance and Regional/Core Monitoring Guide/"/>
    </mc:Choice>
  </mc:AlternateContent>
  <xr:revisionPtr revIDLastSave="73" documentId="8_{8EDAB54F-8943-46AC-A43D-4CB07FD5B316}" xr6:coauthVersionLast="47" xr6:coauthVersionMax="47" xr10:uidLastSave="{51C383ED-9E67-4A50-A6E6-70CA7C8D95BA}"/>
  <bookViews>
    <workbookView xWindow="57480" yWindow="-120" windowWidth="29040" windowHeight="15720" tabRatio="887" activeTab="1" xr2:uid="{00000000-000D-0000-FFFF-FFFF00000000}"/>
  </bookViews>
  <sheets>
    <sheet name="Instructions-Settings" sheetId="4" r:id="rId1"/>
    <sheet name="Eligibility &amp; Outreach" sheetId="1" r:id="rId2"/>
    <sheet name="Training" sheetId="10" r:id="rId3"/>
    <sheet name="Benefits - TaOA Funded" sheetId="11" r:id="rId4"/>
    <sheet name="Benefits-TRA, ATAA, &amp; RTAA" sheetId="6" r:id="rId5"/>
    <sheet name="Case Management" sheetId="8" r:id="rId6"/>
    <sheet name="Waiver &amp; Benchmarks" sheetId="7" r:id="rId7"/>
    <sheet name="Agent Liable" sheetId="3" r:id="rId8"/>
    <sheet name="Fiscal &amp; HCTC" sheetId="12" r:id="rId9"/>
    <sheet name="References" sheetId="5" state="hidden" r:id="rId10"/>
  </sheets>
  <definedNames>
    <definedName name="ATAA_RTAA">'Benefits-TRA, ATAA, &amp; RTAA'!$C$56</definedName>
    <definedName name="Cert_Date">'Eligibility &amp; Outreach'!$B$10</definedName>
    <definedName name="Date_Exhausted_Addl">'Benefits-TRA, ATAA, &amp; RTAA'!$C$37</definedName>
    <definedName name="Date_Exhausted_Basic">'Benefits-TRA, ATAA, &amp; RTAA'!$C$30</definedName>
    <definedName name="Date_Exhausted_Comp">'Benefits-TRA, ATAA, &amp; RTAA'!$C$42</definedName>
    <definedName name="Date_Exhausted_UI">'Benefits-TRA, ATAA, &amp; RTAA'!$C$16</definedName>
    <definedName name="Date_Qual_Reemploy">'Benefits-TRA, ATAA, &amp; RTAA'!$C$65</definedName>
    <definedName name="DOB">'Benefits-TRA, ATAA, &amp; RTAA'!$C$66</definedName>
    <definedName name="Enrolled_Train_Date">'Eligibility &amp; Outreach'!$B$15</definedName>
    <definedName name="Local_Office">'Instructions-Settings'!$C$9</definedName>
    <definedName name="Part_Emp">'Instructions-Settings'!$C$13</definedName>
    <definedName name="Part_ID">'Instructions-Settings'!$C$14</definedName>
    <definedName name="Part_Name">'Instructions-Settings'!$C$12</definedName>
    <definedName name="Program">'Eligibility &amp; Outreach'!$B$5</definedName>
    <definedName name="Relo_App_Date">'Benefits - TaOA Funded'!$C$24</definedName>
    <definedName name="Review_Date">'Instructions-Settings'!$C$7</definedName>
    <definedName name="Review_State">'Instructions-Settings'!$C$8</definedName>
    <definedName name="Reviewer_Name">'Instructions-Settings'!$C$5</definedName>
    <definedName name="RTAA_Start_Yes_TRA">'Benefits-TRA, ATAA, &amp; RTAA'!$C$97</definedName>
    <definedName name="Sep_Date">'Eligibility &amp; Outreach'!$B$12</definedName>
    <definedName name="Train_Complete_Date">'Eligibility &amp; Outreach'!$B$36</definedName>
    <definedName name="Train_Start_Date">'Eligibility &amp; Outreach'!$B$35</definedName>
    <definedName name="Veteran">'Instructions-Settings'!$C$15</definedName>
    <definedName name="Weeks_Addl">'Benefits-TRA, ATAA, &amp; RTAA'!$D$36</definedName>
    <definedName name="Weeks_Basic">'Benefits-TRA, ATAA, &amp; RTAA'!$D$29</definedName>
    <definedName name="Weeks_Completion">'Benefits-TRA, ATAA, &amp; RTAA'!$D$41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7" l="1"/>
  <c r="C100" i="6"/>
  <c r="C31" i="11"/>
  <c r="C30" i="11"/>
  <c r="C26" i="11"/>
  <c r="C25" i="11"/>
  <c r="C10" i="11"/>
  <c r="C9" i="11"/>
  <c r="C99" i="6"/>
  <c r="C94" i="6"/>
  <c r="C86" i="6"/>
  <c r="C85" i="6"/>
  <c r="C79" i="6"/>
  <c r="C78" i="6"/>
  <c r="C80" i="6" s="1"/>
  <c r="C77" i="6"/>
  <c r="C76" i="6"/>
  <c r="C11" i="11" l="1"/>
  <c r="C87" i="6"/>
  <c r="C91" i="6" s="1"/>
  <c r="C95" i="6"/>
  <c r="C96" i="6" s="1"/>
  <c r="C67" i="6"/>
  <c r="C32" i="11" l="1"/>
  <c r="C13" i="6"/>
  <c r="C11" i="6"/>
  <c r="C12" i="6"/>
  <c r="C24" i="8"/>
  <c r="D24" i="8"/>
  <c r="B6" i="8"/>
  <c r="D32" i="7"/>
  <c r="D36" i="7"/>
  <c r="D34" i="7"/>
  <c r="D18" i="7"/>
  <c r="D19" i="7"/>
  <c r="D20" i="7"/>
  <c r="D21" i="7"/>
  <c r="D17" i="7"/>
  <c r="B8" i="3"/>
  <c r="B2" i="1"/>
  <c r="B1" i="1"/>
  <c r="B2" i="10"/>
  <c r="B1" i="10"/>
  <c r="B2" i="11"/>
  <c r="B1" i="11"/>
  <c r="B2" i="6"/>
  <c r="B1" i="6"/>
  <c r="B2" i="8"/>
  <c r="B1" i="8"/>
  <c r="B2" i="7"/>
  <c r="B1" i="7"/>
  <c r="B2" i="3"/>
  <c r="B1" i="3"/>
  <c r="B1" i="12"/>
  <c r="B2" i="12"/>
  <c r="C16" i="10" a="1"/>
  <c r="C16" i="10" s="1"/>
  <c r="B23" i="1"/>
  <c r="B38" i="1"/>
  <c r="B37" i="1"/>
  <c r="D14" i="1"/>
  <c r="D12" i="1"/>
  <c r="D7" i="1"/>
  <c r="D9" i="1"/>
  <c r="C18" i="1" l="1"/>
  <c r="C27" i="11"/>
  <c r="C17" i="1"/>
  <c r="C60" i="6"/>
  <c r="C41" i="6"/>
  <c r="C36" i="6"/>
  <c r="C29" i="6"/>
  <c r="B29"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<sst xmlns="http://schemas.openxmlformats.org/spreadsheetml/2006/main" count="876" uniqueCount="555">
  <si>
    <t>Complete this tab at the beginning of your participant review.  Once entered here, it will populate on other tabs.</t>
  </si>
  <si>
    <r>
      <rPr>
        <sz val="14"/>
        <color theme="3"/>
        <rFont val="Arial"/>
        <family val="2"/>
      </rPr>
      <t xml:space="preserve">Blue </t>
    </r>
    <r>
      <rPr>
        <sz val="14"/>
        <rFont val="Arial"/>
        <family val="2"/>
      </rPr>
      <t>fields require data entry.</t>
    </r>
  </si>
  <si>
    <t>Reviewer</t>
  </si>
  <si>
    <t>Reviewer Name:</t>
  </si>
  <si>
    <t>Enter here</t>
  </si>
  <si>
    <t>Review</t>
  </si>
  <si>
    <t>Review Date:</t>
  </si>
  <si>
    <t>State:</t>
  </si>
  <si>
    <t>Select State</t>
  </si>
  <si>
    <t>Local Office Name:</t>
  </si>
  <si>
    <t>Participant Name:</t>
  </si>
  <si>
    <t>Employer:</t>
  </si>
  <si>
    <t>State Participant ID:</t>
  </si>
  <si>
    <t>Veteran:</t>
  </si>
  <si>
    <t>Select Yes/No/NA</t>
  </si>
  <si>
    <t>Participant ID:</t>
  </si>
  <si>
    <t>Establishment and Maintenance of TRADE Eligibility</t>
  </si>
  <si>
    <t>Program:</t>
  </si>
  <si>
    <t>2015/2011</t>
  </si>
  <si>
    <t>Petition #:</t>
  </si>
  <si>
    <t xml:space="preserve"> + 26 Weeks:</t>
  </si>
  <si>
    <t>Pet. Impact Date:</t>
  </si>
  <si>
    <t>Certification Date:</t>
  </si>
  <si>
    <t>Reversion 2021</t>
  </si>
  <si>
    <t xml:space="preserve"> + 8 Weeks:</t>
  </si>
  <si>
    <t>Qualifying Separation Date:</t>
  </si>
  <si>
    <t xml:space="preserve"> + 16 Weeks:</t>
  </si>
  <si>
    <t>Pet. Expiration Date:</t>
  </si>
  <si>
    <t>Enrolled in Training Date:</t>
  </si>
  <si>
    <r>
      <t xml:space="preserve">Enrollment Meets 26/26 Requirement </t>
    </r>
    <r>
      <rPr>
        <sz val="10"/>
        <rFont val="Arial"/>
        <family val="2"/>
      </rPr>
      <t>(2015/2011)</t>
    </r>
  </si>
  <si>
    <r>
      <t xml:space="preserve">Enrollment Meets 8/16 Requirement </t>
    </r>
    <r>
      <rPr>
        <sz val="10"/>
        <rFont val="Arial"/>
        <family val="2"/>
      </rPr>
      <t>(Reversion 2021)</t>
    </r>
  </si>
  <si>
    <r>
      <t>TRAINING WAIVER REQUIRED</t>
    </r>
    <r>
      <rPr>
        <sz val="10"/>
        <rFont val="Arial"/>
        <family val="2"/>
      </rPr>
      <t xml:space="preserve"> </t>
    </r>
    <r>
      <rPr>
        <sz val="8"/>
        <rFont val="Arial"/>
        <family val="2"/>
      </rPr>
      <t>(necessary, reasonable, appropriate)</t>
    </r>
  </si>
  <si>
    <t>Necessary?</t>
  </si>
  <si>
    <t>Reasonable?</t>
  </si>
  <si>
    <t>Appropriate?</t>
  </si>
  <si>
    <t># of requirements met?</t>
  </si>
  <si>
    <t>Waiver Issued Date</t>
  </si>
  <si>
    <t>Definition/Note to Reviewer</t>
  </si>
  <si>
    <t>Date Applied for TAA:</t>
  </si>
  <si>
    <t xml:space="preserve">TAA Enrollment Date: </t>
  </si>
  <si>
    <t>Initial Service:</t>
  </si>
  <si>
    <t>Weeks from Sep. or Cert. to Application:</t>
  </si>
  <si>
    <t>TRAINING</t>
  </si>
  <si>
    <t>Date Applied for Training:</t>
  </si>
  <si>
    <t>Training Approved?</t>
  </si>
  <si>
    <t>Approval/Rejection Date:</t>
  </si>
  <si>
    <t>Training Segments Start:</t>
  </si>
  <si>
    <t>Training Segments End:</t>
  </si>
  <si>
    <t>Training Segment Duration (weeks):</t>
  </si>
  <si>
    <t>If over 130, were their breaks?</t>
  </si>
  <si>
    <t>Determinations cite UI Appeal Right Language:</t>
  </si>
  <si>
    <t>Was the decision appealed?</t>
  </si>
  <si>
    <t>If yes, sent to Regional Office?</t>
  </si>
  <si>
    <t>Outreach and Early Intervention</t>
  </si>
  <si>
    <t>Response</t>
  </si>
  <si>
    <t>Comments</t>
  </si>
  <si>
    <t>Enter Date or N/A</t>
  </si>
  <si>
    <t>First Career Service:</t>
  </si>
  <si>
    <t>Rapid Response:</t>
  </si>
  <si>
    <t xml:space="preserve">618.816(b) - States must ensure that rapid response assistance and appropriate career services, as described in sec. 134 of WIOA, are made available to members of a group of workers for whom a petition under subpart B of this part has been filed. These are to be provided when the petition is filed, regardless of whether the petition is eventually certified. </t>
  </si>
  <si>
    <t>Source of Referral</t>
  </si>
  <si>
    <t>Enter Name or N/A</t>
  </si>
  <si>
    <r>
      <t xml:space="preserve">Is the Participant Co-Enrolled in </t>
    </r>
    <r>
      <rPr>
        <sz val="10"/>
        <rFont val="Arial"/>
        <family val="2"/>
      </rPr>
      <t>Title I, Dislocated Worker Program?</t>
    </r>
  </si>
  <si>
    <t>Is the Participant Co-Enrolled in other partner program?</t>
  </si>
  <si>
    <t>If yes, enter in Comments which Program:</t>
  </si>
  <si>
    <t>Training</t>
  </si>
  <si>
    <t>ALL Training</t>
  </si>
  <si>
    <t xml:space="preserve">Employment Goal (including Self-Employment): </t>
  </si>
  <si>
    <t xml:space="preserve">Training Type: </t>
  </si>
  <si>
    <t>Select Training Type</t>
  </si>
  <si>
    <r>
      <t xml:space="preserve">Training Approval Conditions </t>
    </r>
    <r>
      <rPr>
        <sz val="10"/>
        <rFont val="Arial"/>
        <family val="2"/>
      </rPr>
      <t>(20 CFR 618.610)</t>
    </r>
  </si>
  <si>
    <t>Condition</t>
  </si>
  <si>
    <t>Comments: 
Complete if condition not met</t>
  </si>
  <si>
    <t>No Suitable Employment Available</t>
  </si>
  <si>
    <t>Compare prior skills and wages to post-training skills and wages</t>
  </si>
  <si>
    <t>Worker Will Benefit From Training</t>
  </si>
  <si>
    <t>Reasonable Expectation of Employment After Completion</t>
  </si>
  <si>
    <t>See exclusions under 20 CFR 618.635 (work-based training)</t>
  </si>
  <si>
    <t>Training Reasonably Available</t>
  </si>
  <si>
    <t>Does file contain training comparables?  Is enrollment available?</t>
  </si>
  <si>
    <t>Worker Qualified to Undertake Training</t>
  </si>
  <si>
    <t>Verify individual assessment was completed</t>
  </si>
  <si>
    <t>Training is Suitable and Available at Reasonable Cost</t>
  </si>
  <si>
    <t>See individual assessment results
Does file contain training comparables?</t>
  </si>
  <si>
    <t>Count of Conditions Met</t>
  </si>
  <si>
    <t>Additional Information</t>
  </si>
  <si>
    <t>Training Approval Documentation Complete</t>
  </si>
  <si>
    <t>Training Vendor</t>
  </si>
  <si>
    <t>Training Cost (total)</t>
  </si>
  <si>
    <t>Date Completed Training</t>
  </si>
  <si>
    <t>Is training continuing beyond TRA?</t>
  </si>
  <si>
    <t xml:space="preserve">Led/leading to Suitable Employment: </t>
  </si>
  <si>
    <t>This is not the criteria being met to approve training.  This is the progress of the training.</t>
  </si>
  <si>
    <t xml:space="preserve">AAW or AAIW: </t>
  </si>
  <si>
    <t>If AAIW, did the case manager document the likelihood or absence of suitable employment?</t>
  </si>
  <si>
    <t>Select AAW/AAIW</t>
  </si>
  <si>
    <t>Contract exists?</t>
  </si>
  <si>
    <r>
      <t xml:space="preserve">Contract Assurances </t>
    </r>
    <r>
      <rPr>
        <i/>
        <sz val="10"/>
        <rFont val="Arial"/>
        <family val="2"/>
      </rPr>
      <t>- reminder only</t>
    </r>
  </si>
  <si>
    <t>Reminder Only</t>
  </si>
  <si>
    <t>Training Outline exists?</t>
  </si>
  <si>
    <t>Training Plan exists?</t>
  </si>
  <si>
    <t>Duration is within 104 weeks?</t>
  </si>
  <si>
    <t>Calculations are Correct?</t>
  </si>
  <si>
    <t>Were payments made monthly?</t>
  </si>
  <si>
    <t>Required in Sec.236(c)(2)</t>
  </si>
  <si>
    <t>Were TRA Payments Made?</t>
  </si>
  <si>
    <t>TRA cannot be provided during an OJT</t>
  </si>
  <si>
    <t>Were RTAA Payments Made?</t>
  </si>
  <si>
    <t>RTAA cannot be provided during an OJT</t>
  </si>
  <si>
    <t>Reimbursement from TAA Does Not Exceed 50%?</t>
  </si>
  <si>
    <t>Leveraged WIOA?</t>
  </si>
  <si>
    <t>Additional 25% (totaling 75%) or more with WIOA waiver</t>
  </si>
  <si>
    <t xml:space="preserve">Place of Employment Post Training: </t>
  </si>
  <si>
    <t>If AAIW, different occupation?</t>
  </si>
  <si>
    <t>If AAIW, must not be for same occupation</t>
  </si>
  <si>
    <t>Is there a recognized credential?</t>
  </si>
  <si>
    <t>Required</t>
  </si>
  <si>
    <t>RA Contract exists?</t>
  </si>
  <si>
    <t>20 CFR 618.635(c)(3) The State may not enter into a contract for apprenticeship with an employer that exhibits a pattern of failing to provide apprentices with successful attainment of an industry-recognized credential or the apprenticeship completion certificate in the case of registered apprenticeship</t>
  </si>
  <si>
    <t>Also review: what is being done to ensure satisfactory progress?  How frequent is monitoring?</t>
  </si>
  <si>
    <t>Are competencies specific and measurable?</t>
  </si>
  <si>
    <t>Paid portion limited to 130 weeks?</t>
  </si>
  <si>
    <t>Paid portion can only cover 130 weeks.  Classes may continue beyond.</t>
  </si>
  <si>
    <t>20 CFR 618.635(c)(5) The State must still make individual determinations on TRA benefits.  If yes, more review needed.</t>
  </si>
  <si>
    <t>20 CFR 618.635(c)(6) This is allowable for Apprenticeship.</t>
  </si>
  <si>
    <t>Find and use the RA checklist</t>
  </si>
  <si>
    <t>Apprenticeship funds can be used for expenses paid for the educational or instructional component (classroom and distance learning, tools, uniforms, equipment, and books)</t>
  </si>
  <si>
    <t>Must be position other than their current position in adversely affected employment. See § 618.655(c)(2).</t>
  </si>
  <si>
    <t>Agreement with employer exists?</t>
  </si>
  <si>
    <t>Proof of commitment by employer(s) to employ worker?</t>
  </si>
  <si>
    <t>Per section 236(f)(2) of the Act</t>
  </si>
  <si>
    <t>Was training specific to the employer?</t>
  </si>
  <si>
    <t>Reimbursement from TAA is 50%?</t>
  </si>
  <si>
    <t>Did employer hire?</t>
  </si>
  <si>
    <t>Job Search:</t>
  </si>
  <si>
    <t>Comment:</t>
  </si>
  <si>
    <t>Cannot Secure Suitable Employment in the Commuting Area</t>
  </si>
  <si>
    <t>If AAIW, Job Search Not Allowed</t>
  </si>
  <si>
    <t>Job Search Activities</t>
  </si>
  <si>
    <t>Job Search Complete Date:</t>
  </si>
  <si>
    <t>Job Search Amount</t>
  </si>
  <si>
    <t>Payments = up to 90% of Allowable Costs &amp; Cannot Exceed $1,250</t>
  </si>
  <si>
    <t>Relocation Assistance:</t>
  </si>
  <si>
    <t>New Employment is Suitable Employment or pays a wage of at least the 75th percentile of national wages, as determined by the National Occupational Employment Wage Estimates</t>
  </si>
  <si>
    <t>Is the participant simultaneously receiving Job Search?</t>
  </si>
  <si>
    <t>Not allowable to receive both benefits simultaneously</t>
  </si>
  <si>
    <t>File an application before either: 
(i) The later of the 425th day after the date of the certification under which the worker is covered, or the 425th day after the date of the worker's last total separation; or 
(ii) The 182nd day after the date the worker concluded training;</t>
  </si>
  <si>
    <t>The state must make a timely determination.</t>
  </si>
  <si>
    <t>Relocation End Date</t>
  </si>
  <si>
    <t>Does state have a documented Relocation policy or process?</t>
  </si>
  <si>
    <t>618.440 Applying for a relocation allowance. (a) Forms. To receive a relocation allowance, an AAW must apply to the State using the State's process.</t>
  </si>
  <si>
    <t>Used most economical estimates?</t>
  </si>
  <si>
    <t>Participant must gather multiple quotes in order to select most economical</t>
  </si>
  <si>
    <t>Did state use the Federal Travel Relocation rate?</t>
  </si>
  <si>
    <t>Applies to all components of relocation; see Federal Travel Regulations (FTR) 41 CFR Chapter 302 (b ) Relocation</t>
  </si>
  <si>
    <t>Number of days Storage Used:</t>
  </si>
  <si>
    <r>
      <t>Transportation / Per Diem:</t>
    </r>
    <r>
      <rPr>
        <sz val="12"/>
        <rFont val="Arial"/>
        <family val="2"/>
      </rPr>
      <t xml:space="preserve"> </t>
    </r>
    <r>
      <rPr>
        <sz val="8"/>
        <color indexed="10"/>
        <rFont val="Arial"/>
        <family val="2"/>
      </rPr>
      <t xml:space="preserve"> </t>
    </r>
  </si>
  <si>
    <t>20 CFR 618.640</t>
  </si>
  <si>
    <t>What is the state's approved commuting distance?</t>
  </si>
  <si>
    <t>Is this documented in state policy?</t>
  </si>
  <si>
    <t>How does state ensure reimbursement begins no less than 1 mile outside of commuting area?</t>
  </si>
  <si>
    <t>Does the state require a consistent method to be used by all participants to collect, calculate &amp; document their mileage?</t>
  </si>
  <si>
    <t>Is Training Facility outside the Commuting Area?</t>
  </si>
  <si>
    <t xml:space="preserve">See 20 CFR 618.640 ( c) 1 through 3 </t>
  </si>
  <si>
    <t>Application for Travel/Transportation on file?</t>
  </si>
  <si>
    <t>Required per 20 CFR 618.640 (b) Applications for supplemental assistance</t>
  </si>
  <si>
    <t xml:space="preserve">See rules at 20 CFR 618.640 (d) 1 through 4 and 618.640 </t>
  </si>
  <si>
    <t>Were any WIOA Title I funds leveraged?</t>
  </si>
  <si>
    <t>If so, mileage within commuting area can be paid.</t>
  </si>
  <si>
    <t>Was Participant Paid Lesser of Subsistence or Mileage?</t>
  </si>
  <si>
    <t xml:space="preserve">Is this a reasonable cost for the training plan? </t>
  </si>
  <si>
    <t>Payments Made at Least Monthly:</t>
  </si>
  <si>
    <t>TRA</t>
  </si>
  <si>
    <t>References</t>
  </si>
  <si>
    <t>Result</t>
  </si>
  <si>
    <t>Is the participant enrolled in training?</t>
  </si>
  <si>
    <t>2015 Program: Must be full-time except for last semester &amp; Completion TRA
Reversion: Part-time training allowed</t>
  </si>
  <si>
    <t>Has the participant received a waiver?</t>
  </si>
  <si>
    <t>Unemployment</t>
  </si>
  <si>
    <t>Number of Weeks</t>
  </si>
  <si>
    <t>Weekly Benefit Amount</t>
  </si>
  <si>
    <t>Is UI expired?</t>
  </si>
  <si>
    <t>Only applies to 2015 Program
If not expired, may be eligible for subsequent UI claim</t>
  </si>
  <si>
    <t>Is the work search requirement documented?</t>
  </si>
  <si>
    <t>No deferrals allowed prior to enter training</t>
  </si>
  <si>
    <t>Has parent UI claim been exhausted?</t>
  </si>
  <si>
    <t>Date Exhausted UI Benefits:</t>
  </si>
  <si>
    <t>Additional UI Benefits</t>
  </si>
  <si>
    <t>Was participant eligible for other UI benefits?</t>
  </si>
  <si>
    <t>Examples include EB and EUC</t>
  </si>
  <si>
    <t>Overall TRA</t>
  </si>
  <si>
    <t>Was WBA calculated correctly?</t>
  </si>
  <si>
    <t>20 CFR 618.745 (a) (b) and (c)</t>
  </si>
  <si>
    <t>Were Trade rules used over UI rules?</t>
  </si>
  <si>
    <t>Basic TRA</t>
  </si>
  <si>
    <t>Benefit Notification Date:</t>
  </si>
  <si>
    <t>Benefits Paid:</t>
  </si>
  <si>
    <t>Date Exhausted:</t>
  </si>
  <si>
    <t>Participating in Training/Work Search Complete</t>
  </si>
  <si>
    <t>Additional TRA</t>
  </si>
  <si>
    <t>Completion TRA</t>
  </si>
  <si>
    <t>CTRA Application?</t>
  </si>
  <si>
    <t>Benchmarks</t>
  </si>
  <si>
    <t>Are benchmarks documented?</t>
  </si>
  <si>
    <t>Benchmarks must be reviewed at minimum every 90 days</t>
  </si>
  <si>
    <t>Did the worker receive RTAA while receiving TRA?</t>
  </si>
  <si>
    <t>Overpayments</t>
  </si>
  <si>
    <t>Overpayment Issued?</t>
  </si>
  <si>
    <t>Was there an overpayment waiver issued?</t>
  </si>
  <si>
    <t>618.832 (a)(1)(i)(ii)</t>
  </si>
  <si>
    <t>Refer to 618.832 (a thru h)</t>
  </si>
  <si>
    <t xml:space="preserve">                                               </t>
  </si>
  <si>
    <t>20 CFR 618.500</t>
  </si>
  <si>
    <t>Case Management Services Offered</t>
  </si>
  <si>
    <t>See 618.520 (b) This refers to case management per Subpart C.  All RTAA participants must be offered CM services.</t>
  </si>
  <si>
    <t xml:space="preserve">Date the Application Received: </t>
  </si>
  <si>
    <t>Date of Application Decision:</t>
  </si>
  <si>
    <t>Review Process Occurring every 30 days</t>
  </si>
  <si>
    <t>Is there a documented system for correctly calculating subsidy?</t>
  </si>
  <si>
    <t>Request written documentation</t>
  </si>
  <si>
    <t>Date of Birth:</t>
  </si>
  <si>
    <t>618.505 (a) (1)</t>
  </si>
  <si>
    <t xml:space="preserve">Full Time Employment: </t>
  </si>
  <si>
    <t>Covered Employment:</t>
  </si>
  <si>
    <t>Employed Part-Time:</t>
  </si>
  <si>
    <t>618.520(1)</t>
  </si>
  <si>
    <t xml:space="preserve">Date of Last Qualifying Separation:  </t>
  </si>
  <si>
    <t xml:space="preserve">Date Exhausted UI: </t>
  </si>
  <si>
    <t xml:space="preserve">Start Date of Qualifying Reemployment: </t>
  </si>
  <si>
    <t>See 618.520 (e)</t>
  </si>
  <si>
    <t xml:space="preserve">Weeks of TRA Collected: </t>
  </si>
  <si>
    <t>618.520 (a ) If the AAW received TRA, each week of TRA received reduces the total weeks of RTAA available by 1 week and reduces the total RTAA payment amount available in proportion to the reduction in the number of total weeks.</t>
  </si>
  <si>
    <t>General Note:</t>
  </si>
  <si>
    <t>Case Management must be made available to:
-Workers participating in training
-Workers that have completed training
-workers on a waiver from training</t>
  </si>
  <si>
    <t>8 Case Management Services</t>
  </si>
  <si>
    <t>Reference - TEGL 22-08 G.1, 20 CFR 618.360</t>
  </si>
  <si>
    <t>Entered Training Date:</t>
  </si>
  <si>
    <t>Was at least one of these services before training?</t>
  </si>
  <si>
    <t>Note to Reviewer</t>
  </si>
  <si>
    <t>Offered</t>
  </si>
  <si>
    <t>Utilized</t>
  </si>
  <si>
    <t>Comment</t>
  </si>
  <si>
    <t xml:space="preserve">Intake </t>
  </si>
  <si>
    <t>State must conduct intake (i.e.,  interview and review training opportunities for each trade-affected worker) @ 20 CFR 618.310(b)</t>
  </si>
  <si>
    <t xml:space="preserve">Notify Workers of Services Available </t>
  </si>
  <si>
    <t>States must inform trade-affected workers of the services and allowances available @ 20 CFR 618.310(b)</t>
  </si>
  <si>
    <t xml:space="preserve">Provide Access to AJC Workshops </t>
  </si>
  <si>
    <t xml:space="preserve">Co-enrollment </t>
  </si>
  <si>
    <t>20 CFR 618.325</t>
  </si>
  <si>
    <t>Initial Assessment</t>
  </si>
  <si>
    <t>States must assess workers’ skills and service needs through assessments and by identifying appropriate employment goals and barriers to employment; 
Results must be documented; workers can refuse; cannot duplicate assessments already provided but can "add" missing elements required by TAA. 
@ 20 CFR 618.310(c)</t>
  </si>
  <si>
    <t>Assessment Used</t>
  </si>
  <si>
    <t>Comprehensive Assessment</t>
  </si>
  <si>
    <t>If no suitable employment exists, perform comprehensive and specialized assessment
Citation 618.335
Must explore goals and interests
Expand upon the initial assessment
Utilizes diagnostic testing tools
May include in-depth interviewing and evaluation
@ 20 CFR 618.345</t>
  </si>
  <si>
    <t>Comprehensive Assessments more likely use a formal assessment.  Select from this list or "Other" or "N/A."</t>
  </si>
  <si>
    <r>
      <t>Individual Employment Plan (</t>
    </r>
    <r>
      <rPr>
        <i/>
        <sz val="10"/>
        <rFont val="Arial"/>
        <family val="2"/>
      </rPr>
      <t>Includes benchmarks</t>
    </r>
    <r>
      <rPr>
        <sz val="10"/>
        <rFont val="Arial"/>
        <family val="2"/>
      </rPr>
      <t>)</t>
    </r>
    <r>
      <rPr>
        <sz val="10"/>
        <rFont val="Arial"/>
        <family val="2"/>
      </rPr>
      <t xml:space="preserve"> (2)</t>
    </r>
  </si>
  <si>
    <t>Paragraph (c)(2) requires States to inform trade-affected workers of the availability of an IEP to identify employment goals and objectives, and appropriate training and services needed to achieve those goals and objectives. 
Must document:
Employment goal
Type of training proposed, if any
Services, if any, needed to obtain suitable employment
Supplemental assistance that may be needed
Must be provided jointly with AAW
Partner program IEP may be used or supplemented
State must monitor progress against the IEP
State must modify IEP as necessary
A worker may refuse an IEP, which may result in a denial of a job search allowance, relocation allowance, and/or training
Citation 618.310(c)(2) and 618.350</t>
  </si>
  <si>
    <t xml:space="preserve">LMI Provided </t>
  </si>
  <si>
    <t xml:space="preserve">Paragraph (c)(6) of 618.310 requires States to provide various kinds of employment statistics, including local, regional, and national labor market information, to ensure trade-affected workers make informed decisions about their employment goals and training needs. </t>
  </si>
  <si>
    <t>Short Term Pre-Vocational</t>
  </si>
  <si>
    <t xml:space="preserve">Paragraph (c)(4) of 618.310 requires States to provide, if appropriate, certain services to trade-affected workers, including short-term, prevocational services, including development of learning skills, communications skills, interviewing skills, punctuality, personal maintenance skills, and professional conduct to prepare workers for employment or training. These are referred to commonly as “soft skills” within the public workforce system. </t>
  </si>
  <si>
    <t>Counseling</t>
  </si>
  <si>
    <t xml:space="preserve">Paragraph (c)(5) of 618.310 requires States to provide, if appropriate, individual and group counseling, including job search and placement counseling. These services can be provided in one-on-one counseling sessions or in workshops at a one-stop center. </t>
  </si>
  <si>
    <t>Supportive Services</t>
  </si>
  <si>
    <t xml:space="preserve">Lastly, paragraph (c)(7) of 618.310 requires States to inform trade-affected workers about supportive services available through partner programs. The TAA Program reimburses limited travel and subsistence costs for training outside the worker’s commuting area and provides for all training-related expenses (see subpart F). However, the TAA Program does not pay for vehicle repairs, local travel costs, childcare, or other similar supportive services traditionally paid for under WIOA. </t>
  </si>
  <si>
    <t xml:space="preserve">Veterans Priority Afforded: </t>
  </si>
  <si>
    <t>20 CFR 618.848</t>
  </si>
  <si>
    <t>On a waiver?</t>
  </si>
  <si>
    <t>Waiver Type</t>
  </si>
  <si>
    <t>Waiver Approved By:</t>
  </si>
  <si>
    <t>Select Merit Status</t>
  </si>
  <si>
    <t>Waiver Issue Date:</t>
  </si>
  <si>
    <t>Waiver Expiration Date:</t>
  </si>
  <si>
    <t>Good Cause / Equitable Tolling:</t>
  </si>
  <si>
    <t>Limit: 36 months</t>
  </si>
  <si>
    <t>Extension &amp; Revocation:</t>
  </si>
  <si>
    <t>Waiver Reviews</t>
  </si>
  <si>
    <t>Waiver Review Date 1:</t>
  </si>
  <si>
    <t>Waiver Review Date 2:</t>
  </si>
  <si>
    <t>Waiver Review Date 3:</t>
  </si>
  <si>
    <t>Waiver Review Date 4:</t>
  </si>
  <si>
    <t>Waiver Review Date 5:</t>
  </si>
  <si>
    <t>Waiver Review Date 6:</t>
  </si>
  <si>
    <t xml:space="preserve">Benchmarks Acceptable: </t>
  </si>
  <si>
    <t xml:space="preserve">Date Training Plan Amended: </t>
  </si>
  <si>
    <t>Agent / Liable State</t>
  </si>
  <si>
    <t>20 CFR 618.110</t>
  </si>
  <si>
    <t>Agent State is:</t>
  </si>
  <si>
    <t>Liable State is:</t>
  </si>
  <si>
    <t>State is both Agent/Liable:</t>
  </si>
  <si>
    <t>Liable State Approves Training Plan:</t>
  </si>
  <si>
    <t>Liable State Makes All Other Determinations:</t>
  </si>
  <si>
    <t>Liable State Pays TRA Benefits:</t>
  </si>
  <si>
    <t>Agent State Pays Transportation:</t>
  </si>
  <si>
    <t>Agent State Pays for Training:</t>
  </si>
  <si>
    <t>Agent State Pays for Relocation:</t>
  </si>
  <si>
    <t>Participant Fiscal Information:</t>
  </si>
  <si>
    <t>20 CFR 618.625</t>
  </si>
  <si>
    <t>Uniform Guidance CFR 200.302</t>
  </si>
  <si>
    <t xml:space="preserve">State Maintains Reciepts: </t>
  </si>
  <si>
    <t>Worker must provide receipts for lodging, purchased transportation expenses, and meals</t>
  </si>
  <si>
    <t xml:space="preserve">Training Expenditures are Reasonable: </t>
  </si>
  <si>
    <t>Are they allowable per state policies and program procedures?
Reviewer needs to read state policies.
Training expeditures include supplies, required tools, tutoring, and fees.</t>
  </si>
  <si>
    <t>Co-Enrolled Participant Costs Properly Recorded?</t>
  </si>
  <si>
    <t>Request print-out of Co-enrollments.</t>
  </si>
  <si>
    <t>Expenditures Match the Employment Plan:</t>
  </si>
  <si>
    <t>Is the Participant Plan (IDP/IEP) in the file?</t>
  </si>
  <si>
    <t>Discrepancy between award and eligibility amount:</t>
  </si>
  <si>
    <t>HCTC:</t>
  </si>
  <si>
    <t xml:space="preserve">Is UI sending an accurate record to IRS to obtain HCTC benefits? </t>
  </si>
  <si>
    <t>Source Documentation</t>
  </si>
  <si>
    <t xml:space="preserve">Ask for ICON report or other document.  </t>
  </si>
  <si>
    <t>Date sent to IRS</t>
  </si>
  <si>
    <t>Assessment Name</t>
  </si>
  <si>
    <t>AL</t>
  </si>
  <si>
    <t>Yes</t>
  </si>
  <si>
    <t>Merit Staff</t>
  </si>
  <si>
    <t>OJT</t>
  </si>
  <si>
    <t>AAW</t>
  </si>
  <si>
    <t>CASAS</t>
  </si>
  <si>
    <r>
      <t>(</t>
    </r>
    <r>
      <rPr>
        <sz val="10"/>
        <rFont val="Arial"/>
        <family val="2"/>
      </rPr>
      <t>1)</t>
    </r>
    <r>
      <rPr>
        <sz val="10"/>
        <rFont val="Arial"/>
        <family val="2"/>
      </rPr>
      <t xml:space="preserve"> Travel to and attendance at job fairs and interviews;</t>
    </r>
  </si>
  <si>
    <t>AK</t>
  </si>
  <si>
    <t>No</t>
  </si>
  <si>
    <t>Non-Merit Staff</t>
  </si>
  <si>
    <t>Skill Upgrading</t>
  </si>
  <si>
    <t>AAIW</t>
  </si>
  <si>
    <t>TABE</t>
  </si>
  <si>
    <r>
      <t>(</t>
    </r>
    <r>
      <rPr>
        <sz val="10"/>
        <rFont val="Arial"/>
        <family val="2"/>
      </rPr>
      <t>2)</t>
    </r>
    <r>
      <rPr>
        <sz val="10"/>
        <rFont val="Arial"/>
        <family val="2"/>
      </rPr>
      <t xml:space="preserve"> Travel to and attendance at prevocational workshops;</t>
    </r>
  </si>
  <si>
    <t>AZ</t>
  </si>
  <si>
    <t>N/A</t>
  </si>
  <si>
    <t>Entrepreneurial</t>
  </si>
  <si>
    <t>WorkKeys</t>
  </si>
  <si>
    <r>
      <t>(</t>
    </r>
    <r>
      <rPr>
        <sz val="10"/>
        <rFont val="Arial"/>
        <family val="2"/>
      </rPr>
      <t>3)</t>
    </r>
    <r>
      <rPr>
        <sz val="10"/>
        <rFont val="Arial"/>
        <family val="2"/>
      </rPr>
      <t xml:space="preserve"> Making an in-person visit with a potential employer who may reasonably be expected to have openings for suitable employment;</t>
    </r>
  </si>
  <si>
    <t>AR</t>
  </si>
  <si>
    <t>ABE/ESL in Conjunction</t>
  </si>
  <si>
    <t>Skilldex</t>
  </si>
  <si>
    <r>
      <t>(</t>
    </r>
    <r>
      <rPr>
        <sz val="10"/>
        <rFont val="Arial"/>
        <family val="2"/>
      </rPr>
      <t>4)</t>
    </r>
    <r>
      <rPr>
        <sz val="10"/>
        <rFont val="Arial"/>
        <family val="2"/>
      </rPr>
      <t xml:space="preserve"> Completing a job application in person with a potential employer who may reasonably be expected to have openings for suitable employment;</t>
    </r>
  </si>
  <si>
    <t>CA</t>
  </si>
  <si>
    <t>Customized</t>
  </si>
  <si>
    <t>Other</t>
  </si>
  <si>
    <t>(5) Going to a local one-stop, copy shop, Post Office, or similar entity to print, copy, mail, email, or fax a job application, cover letter, and/or a resume;</t>
  </si>
  <si>
    <t>CO</t>
  </si>
  <si>
    <t>Occ Skills</t>
  </si>
  <si>
    <r>
      <t>(</t>
    </r>
    <r>
      <rPr>
        <sz val="10"/>
        <rFont val="Arial"/>
        <family val="2"/>
      </rPr>
      <t>6)</t>
    </r>
    <r>
      <rPr>
        <sz val="10"/>
        <rFont val="Arial"/>
        <family val="2"/>
      </rPr>
      <t xml:space="preserve"> Going to a local one-stop, public library, community center, or similar entity to use online job matching systems, to search for job matches, request referrals, submit applications/resumes, attend workshops, and/or apply for jobs; and,</t>
    </r>
  </si>
  <si>
    <t>CT</t>
  </si>
  <si>
    <t>ABE/ESL NOT in Conjunction</t>
  </si>
  <si>
    <r>
      <t>(</t>
    </r>
    <r>
      <rPr>
        <sz val="10"/>
        <rFont val="Arial"/>
        <family val="2"/>
      </rPr>
      <t>7)</t>
    </r>
    <r>
      <rPr>
        <sz val="10"/>
        <rFont val="Arial"/>
        <family val="2"/>
      </rPr>
      <t xml:space="preserve"> Attending a professional association meeting for networking purposes.</t>
    </r>
  </si>
  <si>
    <t>DE</t>
  </si>
  <si>
    <t>Prerequisite</t>
  </si>
  <si>
    <t>FL</t>
  </si>
  <si>
    <t>Registered Apprenticeship</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</si>
  <si>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</si>
  <si>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</si>
  <si>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</si>
  <si>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</si>
  <si>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</si>
  <si>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</si>
  <si>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</si>
  <si>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</si>
  <si>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</si>
  <si>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</si>
  <si>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</si>
  <si>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</si>
  <si>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</si>
  <si>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</si>
  <si>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</si>
  <si>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</si>
  <si>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</si>
  <si>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</si>
  <si>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</si>
  <si>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</si>
  <si>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</si>
  <si>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</si>
  <si>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</si>
  <si>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</si>
  <si>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</si>
  <si>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</si>
  <si>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</si>
  <si>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</si>
  <si>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</si>
  <si>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</si>
  <si>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</si>
  <si>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</si>
  <si>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</si>
  <si>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</si>
  <si>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</si>
  <si>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</si>
  <si>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</si>
  <si>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</si>
  <si>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</si>
  <si>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</si>
  <si>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</si>
  <si>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Enter Value</t>
  </si>
  <si>
    <t>Uniform Guidance 2 CFR 200.404 explains reasonable as: Reasonable costs cost is reasonable if, in its nature and amount, it does not exceed that which would be incurred by a prudent person under the circumstances prevailing at the time the decision was made to incur the cost.</t>
  </si>
  <si>
    <t>State should pay lesser.</t>
  </si>
  <si>
    <t>Application for Subsistence on file?</t>
  </si>
  <si>
    <t>Does the file show the documented proposed payment amount?</t>
  </si>
  <si>
    <t>If AAIW, Relocation Not Allowed</t>
  </si>
  <si>
    <t>Refer to 618.460(f)
Check case notes</t>
  </si>
  <si>
    <t>Relocation Payment (Total)</t>
  </si>
  <si>
    <t>Lump sum: Was it 3x the WBA, not exceeding $1,250?</t>
  </si>
  <si>
    <t>Did state pay 90% of expenditures?</t>
  </si>
  <si>
    <t>TRA Application?</t>
  </si>
  <si>
    <t>Weeks paid</t>
  </si>
  <si>
    <t>Decision Rendered on overpayment?</t>
  </si>
  <si>
    <t>One must be selected</t>
  </si>
  <si>
    <t>Select Primary Job Search Activity</t>
  </si>
  <si>
    <t>Select Pass/Fail</t>
  </si>
  <si>
    <t>Pass</t>
  </si>
  <si>
    <t>Fail</t>
  </si>
  <si>
    <t>Select Waiver Type</t>
  </si>
  <si>
    <t>Health</t>
  </si>
  <si>
    <t>Training Unavailable</t>
  </si>
  <si>
    <t>Enrollment Unavailable</t>
  </si>
  <si>
    <t>20 CFR 618.700 &amp; 20 CFR 618.705</t>
  </si>
  <si>
    <t>Select Program</t>
  </si>
  <si>
    <t>Enter Amount or N/A</t>
  </si>
  <si>
    <t>Decision Days</t>
  </si>
  <si>
    <t>Wages are Equal to or Less than $50,000 per Year</t>
  </si>
  <si>
    <t>Only applies to 2015 Program
Need documentation that they were given choice between new UI claim or going on to Trade Basic</t>
  </si>
  <si>
    <t xml:space="preserve">Did they receive TRA Election Notification? </t>
  </si>
  <si>
    <t>Did they select UI or TRA Basic?</t>
  </si>
  <si>
    <t>Only applies to 2015 Program</t>
  </si>
  <si>
    <t>Notification of Benefits:</t>
  </si>
  <si>
    <t>If there is a massive gap, why?
Enter to right</t>
  </si>
  <si>
    <t>Days from Application to Training Approval:</t>
  </si>
  <si>
    <t>APPEALS</t>
  </si>
  <si>
    <t>If No or N/A, explain in Comments:</t>
  </si>
  <si>
    <t>If Yes, Explain payment of living expenses in Comments:</t>
  </si>
  <si>
    <t xml:space="preserve"> OJT Only (20 CFR 618.635)</t>
  </si>
  <si>
    <t>Find and use the OJT checklist
Consider if worker got a raise</t>
  </si>
  <si>
    <t>Registered Apprenticeship Only (20 CFR 618.635)</t>
  </si>
  <si>
    <t>Customized Only (20 CFR 618.635)</t>
  </si>
  <si>
    <t>If no, enter why in Comments.
Options could include good cause, employer fault
If employer fault, start recoup process</t>
  </si>
  <si>
    <t>OJT Employer Name:</t>
  </si>
  <si>
    <t>Bills on file and payment allowable?</t>
  </si>
  <si>
    <t xml:space="preserve">This should only be for cases prior to 12/31/2021.  HCTC expired 12/31/2021. </t>
  </si>
  <si>
    <t>Tabs</t>
  </si>
  <si>
    <r>
      <rPr>
        <sz val="14"/>
        <color rgb="FFFF0000"/>
        <rFont val="Arial"/>
        <family val="2"/>
      </rPr>
      <t>Red</t>
    </r>
    <r>
      <rPr>
        <sz val="14"/>
        <rFont val="Arial"/>
        <family val="2"/>
      </rPr>
      <t xml:space="preserve"> fields signify an issue that needs additional review.  In most cases, enter additional information in the "Comments" section.</t>
    </r>
  </si>
  <si>
    <t>Benefits - TaOA Funded</t>
  </si>
  <si>
    <t>Case Management</t>
  </si>
  <si>
    <t>Waiver &amp; Benchmarks</t>
  </si>
  <si>
    <t>Agent Liable</t>
  </si>
  <si>
    <t>Fiscal &amp; HCTC</t>
  </si>
  <si>
    <t>Waivers</t>
  </si>
  <si>
    <t>618.660(f)</t>
  </si>
  <si>
    <t>618.660 and 618.735</t>
  </si>
  <si>
    <t>Date Work Search Complete</t>
  </si>
  <si>
    <t>Duration of a waiver not to exceed 6 months, unless:
Training continues to not be feasible
Worker has not yet exhausted Basic TRA</t>
  </si>
  <si>
    <t>Must be reviewed every 30 days.  Comment column cell will turn red if more than 30 days between the dates.</t>
  </si>
  <si>
    <t>Was this date more than 60 days from enrollment date?</t>
  </si>
  <si>
    <t>First Benchmark must be within 60 days after Training Segments Start</t>
  </si>
  <si>
    <t>Benchmark Reviews</t>
  </si>
  <si>
    <t>Must be reviewed every 60 days.  Comment column cell will turn red if more than 60 days between the dates.</t>
  </si>
  <si>
    <t>Benchmark Review Date 1:</t>
  </si>
  <si>
    <t>Benchmark 2: On track to complete training within timeframe</t>
  </si>
  <si>
    <t>Benchmark 1: Satisfactory progress</t>
  </si>
  <si>
    <t>Benchmark Result:</t>
  </si>
  <si>
    <t>Benchmark Review Date 2:</t>
  </si>
  <si>
    <t>Benchmark Review Date 3:</t>
  </si>
  <si>
    <t>Benchmark Review Date 4:</t>
  </si>
  <si>
    <t>Training Plan Amended</t>
  </si>
  <si>
    <t>If not utilized, why?</t>
  </si>
  <si>
    <t>Needs Program (Enter on Eligibility tab)</t>
  </si>
  <si>
    <t>UI</t>
  </si>
  <si>
    <t>TRA Basic</t>
  </si>
  <si>
    <t>Enter UI or TRA Basic</t>
  </si>
  <si>
    <r>
      <t xml:space="preserve">618.520 (e ) - TRA.  Once an AAW has received a payment under RTAA, the AAW is no longer eligible for TRA under the </t>
    </r>
    <r>
      <rPr>
        <b/>
        <sz val="10"/>
        <color rgb="FF000000"/>
        <rFont val="Arial"/>
        <family val="2"/>
      </rPr>
      <t>same petition</t>
    </r>
    <r>
      <rPr>
        <sz val="10"/>
        <color rgb="FF000000"/>
        <rFont val="Arial"/>
        <family val="2"/>
      </rPr>
      <t>. Receipt of TRA prior to RTAA will result in a reduction of RTAA benefits as described at paragraph (a)(4) of this section.</t>
    </r>
  </si>
  <si>
    <r>
      <t xml:space="preserve">See 20 CFR 618.745 (C ) 1 through 5: Reductions to the TRA weekly amount.  The weekly amount of TRA payable under this section will be reduced (but not below zero) by: 
</t>
    </r>
    <r>
      <rPr>
        <sz val="8"/>
        <rFont val="Arial"/>
        <family val="2"/>
      </rPr>
      <t>(1) Income that is deductible from UI under the disqualifying income provisions of the applicable State law or Federal UI law, except that in the case of an AAW who is participating in approved training, such income must not include earnings from work for such week that are equal to or less than the most recent weekly benefit amount of the UI payable to the worker for a week of total unemployment preceding the worker's first exhaustion of UI (as determined for purposes of section 231(a)(3)(B) of the Act).</t>
    </r>
  </si>
  <si>
    <t>20 CFR 618.405</t>
  </si>
  <si>
    <t>20 CFR 618.440</t>
  </si>
  <si>
    <t>JS Application Date:</t>
  </si>
  <si>
    <t>618.415 Application must be after the 365th day of certification or separation whichever is later or within the 182nd day after training completion.</t>
  </si>
  <si>
    <t>Is this after 365th day of cert or separation, whichever is later?</t>
  </si>
  <si>
    <t>Is this within 182nd after training completion?</t>
  </si>
  <si>
    <t>Was at least 1 of the above True?</t>
  </si>
  <si>
    <t>If no, leave Comment.</t>
  </si>
  <si>
    <t>JS Approval Date:</t>
  </si>
  <si>
    <t>Is this within 182 days after worker filed application?</t>
  </si>
  <si>
    <t>Is this within 182 days after training completion?</t>
  </si>
  <si>
    <t>No Suitable Employment in the Commuting Area</t>
  </si>
  <si>
    <t>Participant</t>
  </si>
  <si>
    <t xml:space="preserve">20 CFR 618.635(a)(4)(i), states cannot enter into a contract with an employer that exhibits a pattern of failing to provide long-term employment to OJT trainees. </t>
  </si>
  <si>
    <t>Benchmarks are Measurable?</t>
  </si>
  <si>
    <t xml:space="preserve">Other Case Management Services </t>
  </si>
  <si>
    <t>Agent State Pays Subsistence:</t>
  </si>
  <si>
    <t>Is this after 425th day of cert or separation, whichever is later?</t>
  </si>
  <si>
    <t>618.455 (a)(3)(i): Not to Exceed 60 days</t>
  </si>
  <si>
    <t>618.445(a)(6)
(i) 182 days after the worker filed the application for a relocation allowance; or 
(ii) 182 days after the conclusion of an approved training program, if the worker entered a training program that received supplemental assistance approved under § 618.640(c) (subsistence payments) and (d) (transportation payments), for training outside the worker's commuting area</t>
  </si>
  <si>
    <t>Relocation Begin Date:</t>
  </si>
  <si>
    <t>Relocation Application Date:</t>
  </si>
  <si>
    <t>Relocation Approval Date:</t>
  </si>
  <si>
    <t>Eligibility &amp; Outreach</t>
  </si>
  <si>
    <t>2 CFR 200.410 Uniform Guidance “Payments made for costs determined to be unallowable by either the Federal awarding agency, cognizant agency for indirect costs, or pass-through entity, either as direct or indirect costs, must be refunded (including interest) to the Federal Government in accordance with instructions from the Federal agency that determined the costs are unallowable unless Federal statute or regulation directs otherwise.”</t>
  </si>
  <si>
    <t>Enter Date</t>
  </si>
  <si>
    <t>618.505 (e) 1 through 4</t>
  </si>
  <si>
    <t>618.515 (c) Must occur once a month to determine if the AAW meets eligibility and determine whether changes have occurred in the AAWs reemployment wages (May include recalculations.)</t>
  </si>
  <si>
    <t>Cell will turn red if greater than 7 days</t>
  </si>
  <si>
    <t>Select Frequency</t>
  </si>
  <si>
    <t>Weekly</t>
  </si>
  <si>
    <t>Bi-Weekly</t>
  </si>
  <si>
    <t>Monthly</t>
  </si>
  <si>
    <t>618.505 (e) 1 through 4
Not allowable in Reversion 2021</t>
  </si>
  <si>
    <t>Date of Qualifying Reemployment:</t>
  </si>
  <si>
    <t>ie Must be 50 and meet 4 conditions in 505(e)</t>
  </si>
  <si>
    <t xml:space="preserve">What did state list as eligibility date?  </t>
  </si>
  <si>
    <t>Maximum payable weeks</t>
  </si>
  <si>
    <t>Cannot exceed $10,000</t>
  </si>
  <si>
    <t>Payment Frequency:</t>
  </si>
  <si>
    <t>Must be monthly, bi-weekly, or weekly</t>
  </si>
  <si>
    <t>Total A/RTAA paid:</t>
  </si>
  <si>
    <t xml:space="preserve">RTAA &amp; ATAA </t>
  </si>
  <si>
    <t>Received ATAA or RTAA</t>
  </si>
  <si>
    <t>Select Benefit</t>
  </si>
  <si>
    <t>RTAA (2011 and 2015 Programs)</t>
  </si>
  <si>
    <t>Did not receive benefit</t>
  </si>
  <si>
    <t>ATAA (Reversion 2021)</t>
  </si>
  <si>
    <t>Check employment qualifications at 618.505 (a) 4 (i) (ii) and (c) 1 through 4
ATAA participants must have full time employment</t>
  </si>
  <si>
    <t>618.505 (a) (4) (ii)
Only Allowable for RTAA</t>
  </si>
  <si>
    <t xml:space="preserve">Participating in TAA Approved Training while receiving A/RTAA: </t>
  </si>
  <si>
    <t>First ATAA Accrual Date:</t>
  </si>
  <si>
    <t>Weeks from separation to Qualifying Reemployment</t>
  </si>
  <si>
    <t>Must be reemployed within 26 weeks of separation</t>
  </si>
  <si>
    <t>Last ATAA Accrual Date:</t>
  </si>
  <si>
    <t>The limit to ATAA is $10K or 104 weeks.  Continue to monitor total amount above.</t>
  </si>
  <si>
    <t>ATAA Weeks Received</t>
  </si>
  <si>
    <t>ATAA Eligibility Period</t>
  </si>
  <si>
    <t>Earlier of the two dates</t>
  </si>
  <si>
    <t>First RTAA Accrual Date:</t>
  </si>
  <si>
    <t>Last RTAA Accrual Date:</t>
  </si>
  <si>
    <t>RTAA Eligibility Period: Did Not Receive TRA</t>
  </si>
  <si>
    <t>RTAA Eligibility Period: Received TRA</t>
  </si>
  <si>
    <t>Received TRA?</t>
  </si>
  <si>
    <t>RTAA</t>
  </si>
  <si>
    <t>RTAA Weeks Received</t>
  </si>
  <si>
    <t>Will turn red if this does not match with Eligibility start date above</t>
  </si>
  <si>
    <t>Must be on or after eligibility start date</t>
  </si>
  <si>
    <t>Start Date of Qualifying Reemployment:</t>
  </si>
  <si>
    <t>The limit to RTAA is $10K or maximum payable weeks.  Continue to monitor total amount above.</t>
  </si>
  <si>
    <t>First RTAA Date is after last TRA Date</t>
  </si>
  <si>
    <t>Cannot receive TRA and RTAA simultaneously
Cannot receive TRA after RTAA
TRA Dates are entered in section above</t>
  </si>
  <si>
    <t>104 - weeks TRA = Max payable weeks from Qualifying Remployment to end of RTAA</t>
  </si>
  <si>
    <t>Must be on or after Start Date or Qualifying Reemployment</t>
  </si>
  <si>
    <t>Check this site to ensure Petition Number is for correct program selected</t>
  </si>
  <si>
    <t>Only enter if training was approved</t>
  </si>
  <si>
    <t>Enter Petition</t>
  </si>
  <si>
    <t>Was at least 1 of the above "Yes"?</t>
  </si>
  <si>
    <t>Initial assessment may not have used a formal assessment.  If so, select other.</t>
  </si>
  <si>
    <t>Enter Documentation</t>
  </si>
  <si>
    <t>Cannot be more than 104 weeks.
Reminder to check both this 104 week calculation and the $10K maximum calc.</t>
  </si>
  <si>
    <t>Must make this selection first before entering relevant section below</t>
  </si>
  <si>
    <t>Eligibility Start Date</t>
  </si>
  <si>
    <t>Weeks from Eligibility Start Date to Last RTAA Accrual Date</t>
  </si>
  <si>
    <t>50 years old at Date of Qualifying Reemployment:</t>
  </si>
  <si>
    <t>Benefits - TRA and A/RTAA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</si>
</sst>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35" x14ac:knownFonts="1">
    <font>
      <sz val="10"/>
      <name val="Arial"/>
    </font>
    <font>
      <sz val="10"/>
      <name val="Arial"/>
      <family val="2"/>
    </font>
    <font>
      <u/>
      <sz val="10"/>
      <color indexed="12"/>
      <name val="Arial"/>
      <family val="2"/>
    </font>
    <font>
      <b/>
      <sz val="10"/>
      <name val="Arial"/>
      <family val="2"/>
    </font>
    <font>
      <sz val="8"/>
      <name val="Arial"/>
      <family val="2"/>
    </font>
    <font>
      <b/>
      <u/>
      <sz val="12"/>
      <name val="Comic Sans MS"/>
      <family val="4"/>
    </font>
    <font>
      <b/>
      <u/>
      <sz val="10"/>
      <name val="Arial"/>
      <family val="2"/>
    </font>
    <font>
      <b/>
      <sz val="14"/>
      <name val="Arial"/>
      <family val="2"/>
    </font>
    <font>
      <sz val="14"/>
      <name val="Arial"/>
      <family val="2"/>
    </font>
    <font>
      <i/>
      <sz val="10"/>
      <name val="Arial"/>
      <family val="2"/>
    </font>
    <font>
      <b/>
      <sz val="8"/>
      <name val="Arial"/>
      <family val="2"/>
    </font>
    <font>
      <sz val="12"/>
      <name val="Arial"/>
      <family val="2"/>
    </font>
    <font>
      <b/>
      <sz val="12"/>
      <name val="Arial"/>
      <family val="2"/>
    </font>
    <font>
      <b/>
      <sz val="16"/>
      <name val="Arial"/>
      <family val="2"/>
    </font>
    <font>
      <sz val="8"/>
      <color indexed="10"/>
      <name val="Arial"/>
      <family val="2"/>
    </font>
    <font>
      <b/>
      <sz val="11"/>
      <name val="Arial"/>
      <family val="2"/>
    </font>
    <font>
      <sz val="11"/>
      <name val="Arial"/>
      <family val="2"/>
    </font>
    <font>
      <sz val="10"/>
      <color rgb="FFFF0000"/>
      <name val="Arial"/>
      <family val="2"/>
    </font>
    <font>
      <sz val="8"/>
      <color rgb="FFFF0000"/>
      <name val="Arial"/>
      <family val="2"/>
    </font>
    <font>
      <sz val="6"/>
      <color rgb="FFFF0000"/>
      <name val="Arial"/>
      <family val="2"/>
    </font>
    <font>
      <sz val="8"/>
      <color rgb="FFFF0000"/>
      <name val="Calibri"/>
      <family val="2"/>
    </font>
    <font>
      <b/>
      <sz val="32"/>
      <color rgb="FF2C5261"/>
      <name val="Calibri"/>
      <family val="2"/>
    </font>
    <font>
      <sz val="11"/>
      <color rgb="FF403F41"/>
      <name val="Calibri"/>
      <family val="2"/>
    </font>
    <font>
      <sz val="14"/>
      <color theme="3"/>
      <name val="Arial"/>
      <family val="2"/>
    </font>
    <font>
      <sz val="10"/>
      <color theme="7" tint="0.39997558519241921"/>
      <name val="Arial"/>
      <family val="2"/>
    </font>
    <font>
      <sz val="10"/>
      <color theme="7"/>
      <name val="Arial"/>
      <family val="2"/>
    </font>
    <font>
      <sz val="10"/>
      <color rgb="FF000000"/>
      <name val="Arial"/>
      <family val="2"/>
    </font>
    <font>
      <sz val="12"/>
      <color rgb="FFFF0000"/>
      <name val="Arial"/>
      <family val="2"/>
    </font>
    <font>
      <sz val="10"/>
      <color theme="5"/>
      <name val="Arial"/>
      <family val="2"/>
    </font>
    <font>
      <sz val="9"/>
      <name val="Arial"/>
      <family val="2"/>
    </font>
    <font>
      <sz val="14"/>
      <color rgb="FFFF0000"/>
      <name val="Arial"/>
      <family val="2"/>
    </font>
    <font>
      <b/>
      <sz val="9"/>
      <name val="Arial"/>
      <family val="2"/>
    </font>
    <font>
      <b/>
      <sz val="10"/>
      <color rgb="FF00B0F0"/>
      <name val="Arial"/>
      <family val="2"/>
    </font>
    <font>
      <b/>
      <sz val="10"/>
      <color rgb="FF000000"/>
      <name val="Arial"/>
      <family val="2"/>
    </font>
    <font>
      <u/>
      <sz val="10"/>
      <name val="Arial"/>
      <family val="2"/>
    </font>
  </fonts>
  <fills count="5">
    <fill>
      <patternFill patternType="none"/>
    </fill>
    <fill>
      <patternFill patternType="gray125"/>
    </fill>
    <fill>
      <patternFill patternType="solid">
        <fgColor theme="4" tint="0.79998168889431442"/>
        <bgColor indexed="64"/>
      </patternFill>
    </fill>
    <fill>
      <patternFill patternType="solid">
        <fgColor rgb="FFE7E6E6"/>
        <bgColor indexed="64"/>
      </patternFill>
    </fill>
    <fill>
      <patternFill patternType="solid">
        <fgColor theme="0" tint="-0.14999847407452621"/>
        <bgColor indexed="64"/>
      </patternFill>
    </fill>
  </fills>
  <borders count="21">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auto="1"/>
      </top>
      <bottom style="thin">
        <color auto="1"/>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cellStyleXfs>
  <cellXfs count="265">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6" xfId="0" applyBorder="1"/>
    <xf numFmtId="0" fontId="0" fillId="0" borderId="5" xfId="0" applyBorder="1"/>
    <xf numFmtId="0" fontId="8" fillId="0" borderId="0" xfId="0" applyFont="1"/>
    <xf numFmtId="0" fontId="3" fillId="0" borderId="0" xfId="0" applyFont="1"/>
    <xf numFmtId="0" fontId="3" fillId="0" borderId="7" xfId="0" applyFont="1" applyBorder="1" applyAlignment="1">
      <alignment horizontal="center"/>
    </xf>
    <xf numFmtId="0" fontId="3" fillId="0" borderId="5" xfId="0" applyFont="1" applyBorder="1"/>
    <xf numFmtId="0" fontId="3" fillId="0" borderId="6" xfId="0" applyFont="1" applyBorder="1"/>
    <xf numFmtId="0" fontId="6" fillId="0" borderId="6" xfId="0" applyFont="1" applyBorder="1" applyAlignment="1">
      <alignment horizontal="center"/>
    </xf>
    <xf numFmtId="0" fontId="12" fillId="0" borderId="10" xfId="0" applyFont="1" applyBorder="1"/>
    <xf numFmtId="0" fontId="12" fillId="0" borderId="5" xfId="0" applyFont="1" applyBorder="1"/>
    <xf numFmtId="0" fontId="4" fillId="0" borderId="0" xfId="0" applyFont="1"/>
    <xf numFmtId="0" fontId="4" fillId="0" borderId="5" xfId="0" applyFont="1" applyBorder="1" applyAlignment="1">
      <alignment horizontal="center"/>
    </xf>
    <xf numFmtId="0" fontId="3" fillId="0" borderId="3" xfId="0" applyFont="1" applyBorder="1"/>
    <xf numFmtId="0" fontId="15" fillId="0" borderId="0" xfId="0" applyFont="1"/>
    <xf numFmtId="0" fontId="7" fillId="0" borderId="0" xfId="0" applyFont="1"/>
    <xf numFmtId="0" fontId="16" fillId="0" borderId="0" xfId="0" applyFont="1"/>
    <xf numFmtId="0" fontId="22" fillId="0" borderId="0" xfId="0" applyFont="1"/>
    <xf numFmtId="0" fontId="3" fillId="0" borderId="5" xfId="0" applyFont="1" applyBorder="1" applyAlignment="1">
      <alignment horizontal="left" wrapText="1"/>
    </xf>
    <xf numFmtId="0" fontId="13" fillId="0" borderId="0" xfId="0" applyFont="1" applyAlignment="1">
      <alignment horizontal="center" wrapText="1"/>
    </xf>
    <xf numFmtId="0" fontId="4" fillId="0" borderId="5" xfId="0" applyFont="1" applyBorder="1"/>
    <xf numFmtId="0" fontId="13" fillId="0" borderId="0" xfId="0" applyFont="1"/>
    <xf numFmtId="0" fontId="0" fillId="0" borderId="0" xfId="0" applyAlignment="1">
      <alignment horizontal="center" vertical="center"/>
    </xf>
    <xf numFmtId="0" fontId="12" fillId="0" borderId="0" xfId="0" applyFont="1"/>
    <xf numFmtId="0" fontId="11" fillId="0" borderId="0" xfId="0" applyFont="1"/>
    <xf numFmtId="14" fontId="11" fillId="0" borderId="0" xfId="0" applyNumberFormat="1" applyFont="1" applyAlignment="1">
      <alignment horizontal="left"/>
    </xf>
    <xf numFmtId="0" fontId="0" fillId="0" borderId="5" xfId="0" applyBorder="1" applyAlignment="1">
      <alignment horizontal="left"/>
    </xf>
    <xf numFmtId="0" fontId="0" fillId="0" borderId="8" xfId="0" applyBorder="1"/>
    <xf numFmtId="0" fontId="3" fillId="0" borderId="4" xfId="0" applyFont="1" applyBorder="1"/>
    <xf numFmtId="0" fontId="24" fillId="0" borderId="0" xfId="0" applyFont="1"/>
    <xf numFmtId="0" fontId="1" fillId="0" borderId="0" xfId="0" applyFont="1"/>
    <xf numFmtId="0" fontId="1" fillId="0" borderId="0" xfId="0" applyFont="1" applyAlignment="1">
      <alignment wrapText="1"/>
    </xf>
    <xf numFmtId="0" fontId="1" fillId="0" borderId="5" xfId="0" applyFont="1" applyBorder="1"/>
    <xf numFmtId="0" fontId="1" fillId="0" borderId="5" xfId="0" applyFont="1" applyBorder="1" applyAlignment="1">
      <alignment horizontal="left"/>
    </xf>
    <xf numFmtId="0" fontId="25" fillId="0" borderId="0" xfId="0" applyFont="1"/>
    <xf numFmtId="0" fontId="1" fillId="0" borderId="5" xfId="0" applyFont="1" applyBorder="1" applyAlignment="1">
      <alignment wrapText="1"/>
    </xf>
    <xf numFmtId="0" fontId="1" fillId="0" borderId="0" xfId="0" applyFont="1" applyAlignment="1">
      <alignment horizontal="left" wrapText="1"/>
    </xf>
    <xf numFmtId="0" fontId="1" fillId="0" borderId="1" xfId="0" applyFont="1" applyBorder="1"/>
    <xf numFmtId="14" fontId="1" fillId="0" borderId="1" xfId="0" applyNumberFormat="1" applyFont="1" applyBorder="1"/>
    <xf numFmtId="0" fontId="1" fillId="0" borderId="5" xfId="0" applyFont="1" applyBorder="1" applyAlignment="1">
      <alignment horizontal="left" wrapText="1"/>
    </xf>
    <xf numFmtId="0" fontId="1" fillId="0" borderId="8" xfId="0" applyFont="1" applyBorder="1" applyAlignment="1">
      <alignment wrapText="1"/>
    </xf>
    <xf numFmtId="0" fontId="1" fillId="0" borderId="2" xfId="0" applyFont="1" applyBorder="1"/>
    <xf numFmtId="9" fontId="1" fillId="0" borderId="0" xfId="0" applyNumberFormat="1" applyFont="1"/>
    <xf numFmtId="0" fontId="1" fillId="0" borderId="8" xfId="0" applyFont="1" applyBorder="1" applyAlignment="1">
      <alignment horizontal="left"/>
    </xf>
    <xf numFmtId="0" fontId="1" fillId="0" borderId="3" xfId="0" applyFont="1" applyBorder="1"/>
    <xf numFmtId="0" fontId="1" fillId="0" borderId="0" xfId="0" quotePrefix="1" applyFont="1"/>
    <xf numFmtId="0" fontId="7" fillId="0" borderId="4" xfId="0" applyFont="1" applyBorder="1" applyAlignment="1">
      <alignment wrapText="1"/>
    </xf>
    <xf numFmtId="0" fontId="12" fillId="0" borderId="3" xfId="0" applyFont="1" applyBorder="1"/>
    <xf numFmtId="0" fontId="12" fillId="0" borderId="2" xfId="0" applyFont="1" applyBorder="1"/>
    <xf numFmtId="0" fontId="1" fillId="0" borderId="8" xfId="0" applyFont="1" applyBorder="1"/>
    <xf numFmtId="0" fontId="1" fillId="0" borderId="2" xfId="0" applyFont="1" applyBorder="1" applyAlignment="1">
      <alignment wrapText="1"/>
    </xf>
    <xf numFmtId="0" fontId="9" fillId="0" borderId="5" xfId="0" applyFont="1" applyBorder="1" applyAlignment="1">
      <alignment horizontal="left" indent="2"/>
    </xf>
    <xf numFmtId="0" fontId="21" fillId="0" borderId="5" xfId="0" applyFont="1" applyBorder="1"/>
    <xf numFmtId="0" fontId="1" fillId="0" borderId="5" xfId="0" applyFont="1" applyBorder="1" applyAlignment="1">
      <alignment vertical="center" wrapText="1"/>
    </xf>
    <xf numFmtId="0" fontId="1" fillId="0" borderId="0" xfId="0" applyFont="1" applyAlignment="1">
      <alignment horizontal="left"/>
    </xf>
    <xf numFmtId="0" fontId="3" fillId="0" borderId="5" xfId="0" applyFont="1" applyBorder="1" applyAlignment="1">
      <alignment horizontal="center"/>
    </xf>
    <xf numFmtId="0" fontId="7" fillId="0" borderId="0" xfId="0" applyFont="1" applyAlignment="1">
      <alignment horizontal="center"/>
    </xf>
    <xf numFmtId="0" fontId="1" fillId="0" borderId="5" xfId="0" applyFont="1" applyBorder="1" applyAlignment="1">
      <alignment horizontal="left" vertical="center"/>
    </xf>
    <xf numFmtId="0" fontId="1" fillId="0" borderId="5" xfId="0" applyFont="1" applyBorder="1" applyAlignment="1">
      <alignment vertical="center"/>
    </xf>
    <xf numFmtId="0" fontId="1" fillId="0" borderId="8" xfId="0" applyFont="1" applyBorder="1" applyAlignment="1">
      <alignment horizontal="left" vertical="center"/>
    </xf>
    <xf numFmtId="0" fontId="1" fillId="0" borderId="3" xfId="0" applyFont="1" applyBorder="1" applyAlignment="1">
      <alignment horizontal="left"/>
    </xf>
    <xf numFmtId="0" fontId="0" fillId="0" borderId="0" xfId="0" applyAlignment="1">
      <alignment wrapText="1"/>
    </xf>
    <xf numFmtId="0" fontId="0" fillId="0" borderId="5" xfId="0" applyBorder="1" applyAlignment="1">
      <alignment wrapText="1"/>
    </xf>
    <xf numFmtId="0" fontId="18" fillId="0" borderId="0" xfId="0" applyFont="1"/>
    <xf numFmtId="0" fontId="4" fillId="0" borderId="0" xfId="0" applyFont="1" applyAlignment="1">
      <alignment horizontal="center"/>
    </xf>
    <xf numFmtId="0" fontId="10" fillId="0" borderId="0" xfId="0" applyFont="1"/>
    <xf numFmtId="0" fontId="19" fillId="0" borderId="0" xfId="0" applyFont="1" applyAlignment="1">
      <alignment horizontal="center"/>
    </xf>
    <xf numFmtId="0" fontId="0" fillId="0" borderId="8" xfId="0" applyBorder="1" applyAlignment="1">
      <alignment horizontal="left"/>
    </xf>
    <xf numFmtId="0" fontId="27" fillId="0" borderId="0" xfId="0" applyFont="1" applyAlignment="1">
      <alignment horizontal="left" wrapText="1"/>
    </xf>
    <xf numFmtId="0" fontId="28" fillId="0" borderId="0" xfId="0" applyFont="1"/>
    <xf numFmtId="0" fontId="7" fillId="0" borderId="5" xfId="0" applyFont="1" applyBorder="1" applyAlignment="1">
      <alignment horizontal="left" wrapText="1"/>
    </xf>
    <xf numFmtId="0" fontId="4" fillId="0" borderId="0" xfId="0" applyFont="1" applyAlignment="1">
      <alignment horizontal="left" vertical="top" wrapText="1"/>
    </xf>
    <xf numFmtId="0" fontId="7" fillId="0" borderId="10" xfId="0" applyFont="1" applyBorder="1" applyAlignment="1">
      <alignment horizontal="left"/>
    </xf>
    <xf numFmtId="0" fontId="2" fillId="0" borderId="0" xfId="2" applyFill="1" applyBorder="1" applyAlignment="1" applyProtection="1"/>
    <xf numFmtId="0" fontId="1" fillId="0" borderId="0" xfId="0" applyFont="1" applyAlignment="1">
      <alignment horizontal="center"/>
    </xf>
    <xf numFmtId="0" fontId="7" fillId="0" borderId="10" xfId="0" applyFont="1" applyBorder="1" applyAlignment="1">
      <alignment horizontal="center"/>
    </xf>
    <xf numFmtId="0" fontId="3" fillId="0" borderId="0" xfId="0" applyFont="1" applyAlignment="1">
      <alignment horizontal="right"/>
    </xf>
    <xf numFmtId="0" fontId="3" fillId="0" borderId="3" xfId="0" applyFont="1" applyBorder="1" applyAlignment="1">
      <alignment wrapText="1"/>
    </xf>
    <xf numFmtId="0" fontId="3" fillId="0" borderId="2" xfId="0" applyFont="1" applyBorder="1" applyAlignment="1">
      <alignment horizontal="left"/>
    </xf>
    <xf numFmtId="0" fontId="3" fillId="0" borderId="0" xfId="0" applyFont="1" applyAlignment="1">
      <alignment horizontal="center"/>
    </xf>
    <xf numFmtId="0" fontId="0" fillId="0" borderId="3" xfId="0" applyBorder="1" applyAlignment="1">
      <alignment wrapText="1"/>
    </xf>
    <xf numFmtId="0" fontId="0" fillId="0" borderId="0" xfId="0" applyAlignment="1">
      <alignment horizontal="left" vertical="center" indent="3"/>
    </xf>
    <xf numFmtId="0" fontId="3" fillId="0" borderId="5" xfId="0" applyFont="1" applyBorder="1" applyAlignment="1">
      <alignment horizontal="left"/>
    </xf>
    <xf numFmtId="0" fontId="1" fillId="0" borderId="2" xfId="0" applyFont="1" applyBorder="1" applyAlignment="1">
      <alignment horizontal="right"/>
    </xf>
    <xf numFmtId="49" fontId="1" fillId="0" borderId="0" xfId="0" applyNumberFormat="1" applyFont="1"/>
    <xf numFmtId="49" fontId="1" fillId="0" borderId="0" xfId="0" applyNumberFormat="1" applyFont="1" applyAlignment="1">
      <alignment wrapText="1"/>
    </xf>
    <xf numFmtId="0" fontId="3" fillId="0" borderId="3" xfId="0" applyFont="1" applyBorder="1" applyAlignment="1">
      <alignment horizontal="left" wrapText="1"/>
    </xf>
    <xf numFmtId="0" fontId="1" fillId="0" borderId="0" xfId="0" applyFont="1" applyAlignment="1">
      <alignment vertical="center"/>
    </xf>
    <xf numFmtId="0" fontId="9" fillId="0" borderId="3" xfId="0" applyFont="1" applyBorder="1"/>
    <xf numFmtId="0" fontId="7" fillId="0" borderId="15" xfId="0" applyFont="1" applyBorder="1" applyAlignment="1">
      <alignment horizontal="center" vertical="center"/>
    </xf>
    <xf numFmtId="0" fontId="10" fillId="0" borderId="0" xfId="0" applyFont="1" applyAlignment="1">
      <alignment horizontal="left"/>
    </xf>
    <xf numFmtId="0" fontId="13" fillId="0" borderId="5" xfId="0" applyFont="1" applyBorder="1" applyAlignment="1">
      <alignment wrapText="1"/>
    </xf>
    <xf numFmtId="0" fontId="7" fillId="0" borderId="10" xfId="0" applyFont="1" applyBorder="1" applyAlignment="1">
      <alignment wrapText="1"/>
    </xf>
    <xf numFmtId="0" fontId="19" fillId="0" borderId="0" xfId="0" applyFont="1" applyAlignment="1">
      <alignment horizontal="right"/>
    </xf>
    <xf numFmtId="0" fontId="1" fillId="0" borderId="5" xfId="0" applyFont="1" applyBorder="1" applyAlignment="1">
      <alignment horizontal="left" wrapText="1" indent="1"/>
    </xf>
    <xf numFmtId="0" fontId="9" fillId="0" borderId="0" xfId="0" applyFont="1" applyAlignment="1">
      <alignment wrapText="1"/>
    </xf>
    <xf numFmtId="0" fontId="7" fillId="0" borderId="10" xfId="0" applyFont="1" applyBorder="1"/>
    <xf numFmtId="0" fontId="7" fillId="0" borderId="5" xfId="0" applyFont="1" applyBorder="1"/>
    <xf numFmtId="0" fontId="6" fillId="0" borderId="0" xfId="0" applyFont="1" applyAlignment="1">
      <alignment horizontal="center"/>
    </xf>
    <xf numFmtId="14" fontId="2" fillId="0" borderId="0" xfId="2" applyNumberFormat="1" applyBorder="1" applyAlignment="1" applyProtection="1"/>
    <xf numFmtId="0" fontId="5" fillId="0" borderId="0" xfId="0" applyFont="1" applyAlignment="1">
      <alignment horizontal="center"/>
    </xf>
    <xf numFmtId="0" fontId="5" fillId="0" borderId="6" xfId="0" applyFont="1" applyBorder="1" applyAlignment="1">
      <alignment horizontal="center"/>
    </xf>
    <xf numFmtId="0" fontId="7" fillId="0" borderId="3" xfId="0" applyFont="1" applyBorder="1" applyAlignment="1">
      <alignment wrapText="1"/>
    </xf>
    <xf numFmtId="0" fontId="17" fillId="0" borderId="5" xfId="0" applyFont="1" applyBorder="1" applyAlignment="1">
      <alignment horizontal="left" vertical="center" readingOrder="1"/>
    </xf>
    <xf numFmtId="14" fontId="1" fillId="0" borderId="0" xfId="0" applyNumberFormat="1" applyFont="1" applyAlignment="1">
      <alignment wrapText="1"/>
    </xf>
    <xf numFmtId="14" fontId="1" fillId="0" borderId="0" xfId="0" applyNumberFormat="1" applyFont="1"/>
    <xf numFmtId="0" fontId="32" fillId="0" borderId="5" xfId="0" applyFont="1" applyBorder="1" applyAlignment="1">
      <alignment horizontal="left"/>
    </xf>
    <xf numFmtId="0" fontId="26" fillId="0" borderId="2" xfId="0" applyFont="1" applyBorder="1" applyAlignment="1">
      <alignment wrapText="1"/>
    </xf>
    <xf numFmtId="0" fontId="1" fillId="0" borderId="0" xfId="0" applyFont="1" applyAlignment="1">
      <alignment vertical="center" wrapText="1"/>
    </xf>
    <xf numFmtId="0" fontId="1" fillId="0" borderId="5" xfId="0" applyFont="1" applyBorder="1" applyAlignment="1">
      <alignment horizontal="left" wrapText="1" indent="2"/>
    </xf>
    <xf numFmtId="0" fontId="1" fillId="0" borderId="5" xfId="0" applyFont="1" applyBorder="1" applyAlignment="1">
      <alignment horizontal="left" indent="3"/>
    </xf>
    <xf numFmtId="14" fontId="0" fillId="0" borderId="0" xfId="0" applyNumberFormat="1"/>
    <xf numFmtId="0" fontId="3" fillId="0" borderId="0" xfId="0" applyFont="1" applyAlignment="1">
      <alignment horizontal="left" vertical="center"/>
    </xf>
    <xf numFmtId="0" fontId="3" fillId="0" borderId="6" xfId="0" applyFont="1" applyBorder="1" applyAlignment="1">
      <alignment horizontal="left" vertical="center"/>
    </xf>
    <xf numFmtId="0" fontId="34" fillId="0" borderId="0" xfId="0" applyFont="1" applyAlignment="1">
      <alignment horizontal="center"/>
    </xf>
    <xf numFmtId="0" fontId="0" fillId="0" borderId="0" xfId="0" applyAlignment="1">
      <alignment horizontal="left"/>
    </xf>
    <xf numFmtId="0" fontId="15" fillId="0" borderId="5" xfId="0" applyFont="1" applyBorder="1" applyAlignment="1">
      <alignment horizontal="left"/>
    </xf>
    <xf numFmtId="0" fontId="1" fillId="0" borderId="20" xfId="0" applyFont="1" applyBorder="1"/>
    <xf numFmtId="0" fontId="1" fillId="0" borderId="5" xfId="0" applyFont="1" applyBorder="1" applyAlignment="1">
      <alignment horizontal="left" indent="1"/>
    </xf>
    <xf numFmtId="0" fontId="11" fillId="0" borderId="4" xfId="0" applyFont="1" applyBorder="1" applyProtection="1">
      <protection locked="0"/>
    </xf>
    <xf numFmtId="0" fontId="11" fillId="0" borderId="6" xfId="0" applyFont="1" applyBorder="1" applyProtection="1">
      <protection locked="0"/>
    </xf>
    <xf numFmtId="0" fontId="11" fillId="0" borderId="7" xfId="0" applyFont="1" applyBorder="1" applyProtection="1">
      <protection locked="0"/>
    </xf>
    <xf numFmtId="0" fontId="2" fillId="0" borderId="0" xfId="2" applyAlignment="1" applyProtection="1">
      <protection locked="0"/>
    </xf>
    <xf numFmtId="0" fontId="12" fillId="0" borderId="11" xfId="0" applyFont="1" applyBorder="1" applyAlignment="1">
      <alignment vertical="center"/>
    </xf>
    <xf numFmtId="0" fontId="11" fillId="0" borderId="19" xfId="0" applyFont="1" applyBorder="1" applyAlignment="1" applyProtection="1">
      <alignment vertical="center"/>
      <protection locked="0"/>
    </xf>
    <xf numFmtId="0" fontId="12" fillId="0" borderId="3" xfId="0" applyFont="1" applyBorder="1" applyAlignment="1">
      <alignment vertical="center"/>
    </xf>
    <xf numFmtId="0" fontId="11" fillId="0" borderId="4" xfId="0" applyFont="1" applyBorder="1" applyAlignment="1" applyProtection="1">
      <alignment vertical="center"/>
      <protection locked="0"/>
    </xf>
    <xf numFmtId="0" fontId="12" fillId="0" borderId="0" xfId="0" applyFont="1" applyAlignment="1">
      <alignment vertical="center"/>
    </xf>
    <xf numFmtId="0" fontId="11" fillId="0" borderId="6" xfId="0" applyFont="1" applyBorder="1" applyAlignment="1" applyProtection="1">
      <alignment vertical="center"/>
      <protection locked="0"/>
    </xf>
    <xf numFmtId="0" fontId="12" fillId="0" borderId="2" xfId="0" applyFont="1" applyBorder="1" applyAlignment="1">
      <alignment vertical="center"/>
    </xf>
    <xf numFmtId="0" fontId="11" fillId="0" borderId="7" xfId="0" applyFont="1" applyBorder="1" applyAlignment="1" applyProtection="1">
      <alignment vertical="center"/>
      <protection locked="0"/>
    </xf>
    <xf numFmtId="0" fontId="1" fillId="0" borderId="13" xfId="0" applyFont="1" applyBorder="1" applyProtection="1">
      <protection locked="0"/>
    </xf>
    <xf numFmtId="0" fontId="1" fillId="0" borderId="1" xfId="0" applyFont="1" applyBorder="1" applyProtection="1">
      <protection locked="0"/>
    </xf>
    <xf numFmtId="14" fontId="1" fillId="0" borderId="1" xfId="0" applyNumberFormat="1" applyFont="1" applyBorder="1" applyProtection="1">
      <protection locked="0"/>
    </xf>
    <xf numFmtId="0" fontId="0" fillId="0" borderId="1" xfId="0" applyBorder="1" applyProtection="1">
      <protection locked="0"/>
    </xf>
    <xf numFmtId="0" fontId="0" fillId="0" borderId="3" xfId="0" applyBorder="1" applyProtection="1">
      <protection locked="0"/>
    </xf>
    <xf numFmtId="0" fontId="3" fillId="0" borderId="18" xfId="0" applyFont="1" applyBorder="1" applyAlignment="1" applyProtection="1">
      <alignment horizontal="center"/>
      <protection locked="0"/>
    </xf>
    <xf numFmtId="0" fontId="3" fillId="0" borderId="16" xfId="0" applyFont="1" applyBorder="1" applyAlignment="1" applyProtection="1">
      <alignment horizontal="center"/>
      <protection locked="0"/>
    </xf>
    <xf numFmtId="0" fontId="1" fillId="0" borderId="5" xfId="0" applyFont="1" applyBorder="1" applyAlignment="1" applyProtection="1">
      <alignment horizontal="left"/>
      <protection locked="0"/>
    </xf>
    <xf numFmtId="0" fontId="0" fillId="0" borderId="0" xfId="0" applyProtection="1">
      <protection locked="0"/>
    </xf>
    <xf numFmtId="0" fontId="3" fillId="0" borderId="5" xfId="0" applyFont="1" applyBorder="1" applyAlignment="1" applyProtection="1">
      <alignment horizontal="left" wrapText="1"/>
      <protection locked="0"/>
    </xf>
    <xf numFmtId="0" fontId="0" fillId="0" borderId="4" xfId="0" applyBorder="1" applyProtection="1">
      <protection locked="0"/>
    </xf>
    <xf numFmtId="0" fontId="0" fillId="0" borderId="6" xfId="0" applyBorder="1" applyProtection="1">
      <protection locked="0"/>
    </xf>
    <xf numFmtId="0" fontId="3" fillId="0" borderId="5" xfId="0" applyFont="1" applyBorder="1" applyProtection="1">
      <protection locked="0"/>
    </xf>
    <xf numFmtId="0" fontId="3" fillId="0" borderId="0" xfId="0" applyFont="1" applyProtection="1">
      <protection locked="0"/>
    </xf>
    <xf numFmtId="0" fontId="3" fillId="0" borderId="0" xfId="0" applyFont="1" applyAlignment="1" applyProtection="1">
      <alignment horizontal="left"/>
      <protection locked="0"/>
    </xf>
    <xf numFmtId="0" fontId="31" fillId="0" borderId="0" xfId="0" applyFont="1" applyProtection="1">
      <protection locked="0"/>
    </xf>
    <xf numFmtId="0" fontId="3" fillId="0" borderId="6" xfId="0" applyFont="1" applyBorder="1" applyAlignment="1" applyProtection="1">
      <alignment horizontal="left"/>
      <protection locked="0"/>
    </xf>
    <xf numFmtId="0" fontId="1" fillId="0" borderId="0" xfId="0" applyFont="1" applyAlignment="1" applyProtection="1">
      <alignment wrapText="1"/>
      <protection locked="0"/>
    </xf>
    <xf numFmtId="49" fontId="1" fillId="0" borderId="9" xfId="0" applyNumberFormat="1" applyFont="1" applyBorder="1" applyProtection="1">
      <protection locked="0"/>
    </xf>
    <xf numFmtId="0" fontId="17" fillId="0" borderId="0" xfId="0" applyFont="1" applyAlignment="1" applyProtection="1">
      <alignment horizontal="center"/>
      <protection locked="0"/>
    </xf>
    <xf numFmtId="0" fontId="0" fillId="0" borderId="1" xfId="0" applyBorder="1" applyAlignment="1" applyProtection="1">
      <alignment vertical="center"/>
      <protection locked="0"/>
    </xf>
    <xf numFmtId="0" fontId="1" fillId="0" borderId="12" xfId="0" applyFont="1" applyBorder="1" applyProtection="1">
      <protection locked="0"/>
    </xf>
    <xf numFmtId="0" fontId="0" fillId="0" borderId="7" xfId="0" applyBorder="1" applyProtection="1">
      <protection locked="0"/>
    </xf>
    <xf numFmtId="14" fontId="0" fillId="0" borderId="16" xfId="0" applyNumberFormat="1" applyBorder="1"/>
    <xf numFmtId="14" fontId="0" fillId="0" borderId="17" xfId="0" applyNumberFormat="1" applyBorder="1"/>
    <xf numFmtId="14" fontId="0" fillId="0" borderId="1" xfId="0" applyNumberFormat="1" applyBorder="1"/>
    <xf numFmtId="164" fontId="0" fillId="0" borderId="1" xfId="0" applyNumberFormat="1" applyBorder="1"/>
    <xf numFmtId="164" fontId="0" fillId="0" borderId="14" xfId="0" applyNumberFormat="1" applyBorder="1"/>
    <xf numFmtId="1" fontId="0" fillId="0" borderId="1" xfId="0" applyNumberFormat="1" applyBorder="1"/>
    <xf numFmtId="0" fontId="1" fillId="0" borderId="6" xfId="0" applyFont="1" applyBorder="1" applyProtection="1">
      <protection locked="0"/>
    </xf>
    <xf numFmtId="0" fontId="3" fillId="0" borderId="6" xfId="0" applyFont="1" applyBorder="1" applyProtection="1">
      <protection locked="0"/>
    </xf>
    <xf numFmtId="0" fontId="12" fillId="0" borderId="10" xfId="0" applyFont="1" applyBorder="1" applyProtection="1">
      <protection locked="0"/>
    </xf>
    <xf numFmtId="0" fontId="1" fillId="0" borderId="14" xfId="0" applyFont="1" applyBorder="1" applyProtection="1">
      <protection locked="0"/>
    </xf>
    <xf numFmtId="0" fontId="1" fillId="0" borderId="0" xfId="0" applyFont="1" applyProtection="1">
      <protection locked="0"/>
    </xf>
    <xf numFmtId="0" fontId="3" fillId="0" borderId="6" xfId="0" applyFont="1" applyBorder="1" applyAlignment="1" applyProtection="1">
      <alignment wrapText="1"/>
      <protection locked="0"/>
    </xf>
    <xf numFmtId="0" fontId="0" fillId="0" borderId="5" xfId="0" applyBorder="1" applyProtection="1">
      <protection locked="0"/>
    </xf>
    <xf numFmtId="0" fontId="26" fillId="0" borderId="0" xfId="0" applyFont="1" applyAlignment="1" applyProtection="1">
      <alignment horizontal="left" wrapText="1"/>
      <protection locked="0"/>
    </xf>
    <xf numFmtId="0" fontId="1" fillId="0" borderId="0" xfId="0" applyFont="1" applyAlignment="1" applyProtection="1">
      <alignment horizontal="left" wrapText="1"/>
      <protection locked="0"/>
    </xf>
    <xf numFmtId="0" fontId="3" fillId="0" borderId="0" xfId="0" applyFont="1" applyAlignment="1" applyProtection="1">
      <alignment horizontal="right"/>
      <protection locked="0"/>
    </xf>
    <xf numFmtId="0" fontId="1" fillId="0" borderId="0" xfId="0" applyFont="1" applyAlignment="1" applyProtection="1">
      <alignment horizontal="center"/>
      <protection locked="0"/>
    </xf>
    <xf numFmtId="0" fontId="3" fillId="0" borderId="0" xfId="0" applyFont="1" applyAlignment="1" applyProtection="1">
      <alignment horizontal="center"/>
      <protection locked="0"/>
    </xf>
    <xf numFmtId="0" fontId="1" fillId="0" borderId="5" xfId="0" applyFont="1" applyBorder="1" applyProtection="1">
      <protection locked="0"/>
    </xf>
    <xf numFmtId="44" fontId="0" fillId="0" borderId="1" xfId="1" applyFont="1" applyBorder="1" applyProtection="1">
      <protection locked="0"/>
    </xf>
    <xf numFmtId="0" fontId="1" fillId="0" borderId="8" xfId="0" applyFont="1" applyBorder="1" applyAlignment="1" applyProtection="1">
      <alignment vertical="center"/>
      <protection locked="0"/>
    </xf>
    <xf numFmtId="0" fontId="1" fillId="0" borderId="2" xfId="0" applyFont="1" applyBorder="1" applyAlignment="1" applyProtection="1">
      <alignment horizontal="left" wrapText="1"/>
      <protection locked="0"/>
    </xf>
    <xf numFmtId="0" fontId="1" fillId="0" borderId="3" xfId="0" applyFont="1" applyBorder="1" applyProtection="1">
      <protection locked="0"/>
    </xf>
    <xf numFmtId="0" fontId="3" fillId="0" borderId="3" xfId="0" applyFont="1" applyBorder="1" applyAlignment="1" applyProtection="1">
      <alignment horizontal="center"/>
      <protection locked="0"/>
    </xf>
    <xf numFmtId="0" fontId="1" fillId="0" borderId="8" xfId="0" applyFont="1" applyBorder="1" applyProtection="1">
      <protection locked="0"/>
    </xf>
    <xf numFmtId="0" fontId="0" fillId="0" borderId="2" xfId="0" applyBorder="1" applyProtection="1">
      <protection locked="0"/>
    </xf>
    <xf numFmtId="44" fontId="0" fillId="0" borderId="12" xfId="1" applyFont="1" applyBorder="1" applyProtection="1">
      <protection locked="0"/>
    </xf>
    <xf numFmtId="0" fontId="3" fillId="0" borderId="3" xfId="0" applyFont="1" applyBorder="1" applyProtection="1">
      <protection locked="0"/>
    </xf>
    <xf numFmtId="0" fontId="20" fillId="0" borderId="5" xfId="0" applyFont="1" applyBorder="1" applyAlignment="1" applyProtection="1">
      <alignment horizontal="left" vertical="center" readingOrder="1"/>
      <protection locked="0"/>
    </xf>
    <xf numFmtId="0" fontId="1" fillId="0" borderId="5" xfId="0" applyFont="1" applyBorder="1" applyAlignment="1" applyProtection="1">
      <alignment wrapText="1"/>
      <protection locked="0"/>
    </xf>
    <xf numFmtId="0" fontId="3" fillId="0" borderId="6" xfId="0" applyFont="1" applyBorder="1" applyAlignment="1" applyProtection="1">
      <alignment horizontal="center"/>
      <protection locked="0"/>
    </xf>
    <xf numFmtId="0" fontId="11" fillId="0" borderId="5" xfId="0" applyFont="1" applyBorder="1" applyProtection="1">
      <protection locked="0"/>
    </xf>
    <xf numFmtId="9" fontId="1" fillId="0" borderId="5" xfId="0" applyNumberFormat="1" applyFont="1" applyBorder="1" applyProtection="1">
      <protection locked="0"/>
    </xf>
    <xf numFmtId="0" fontId="1" fillId="0" borderId="2" xfId="0" applyFont="1" applyBorder="1" applyAlignment="1" applyProtection="1">
      <alignment wrapText="1"/>
      <protection locked="0"/>
    </xf>
    <xf numFmtId="0" fontId="1" fillId="0" borderId="7" xfId="0" applyFont="1" applyBorder="1" applyProtection="1">
      <protection locked="0"/>
    </xf>
    <xf numFmtId="0" fontId="9" fillId="3" borderId="0" xfId="0" applyFont="1" applyFill="1" applyAlignment="1">
      <alignment horizontal="center" vertical="center"/>
    </xf>
    <xf numFmtId="14" fontId="1" fillId="0" borderId="14" xfId="0" applyNumberFormat="1" applyFont="1" applyBorder="1" applyProtection="1">
      <protection locked="0"/>
    </xf>
    <xf numFmtId="0" fontId="0" fillId="0" borderId="14" xfId="0" applyBorder="1" applyAlignment="1" applyProtection="1">
      <alignment wrapText="1"/>
      <protection locked="0"/>
    </xf>
    <xf numFmtId="0" fontId="1" fillId="0" borderId="6" xfId="0" applyFont="1" applyBorder="1" applyAlignment="1" applyProtection="1">
      <alignment wrapText="1"/>
      <protection locked="0"/>
    </xf>
    <xf numFmtId="0" fontId="0" fillId="0" borderId="1" xfId="0" applyBorder="1" applyAlignment="1" applyProtection="1">
      <alignment wrapText="1"/>
      <protection locked="0"/>
    </xf>
    <xf numFmtId="0" fontId="0" fillId="0" borderId="14" xfId="0" applyBorder="1" applyAlignment="1">
      <alignment wrapText="1"/>
    </xf>
    <xf numFmtId="165" fontId="1" fillId="0" borderId="1" xfId="0" applyNumberFormat="1" applyFont="1" applyBorder="1" applyProtection="1">
      <protection locked="0"/>
    </xf>
    <xf numFmtId="0" fontId="0" fillId="0" borderId="12" xfId="0" applyBorder="1" applyProtection="1">
      <protection locked="0"/>
    </xf>
    <xf numFmtId="14" fontId="1" fillId="0" borderId="1" xfId="0" applyNumberFormat="1" applyFont="1" applyBorder="1" applyAlignment="1">
      <alignment wrapText="1"/>
    </xf>
    <xf numFmtId="0" fontId="1" fillId="0" borderId="1" xfId="0" applyFont="1" applyBorder="1" applyAlignment="1" applyProtection="1">
      <alignment wrapText="1"/>
      <protection locked="0"/>
    </xf>
    <xf numFmtId="0" fontId="1" fillId="0" borderId="14" xfId="0" applyFont="1" applyBorder="1" applyAlignment="1" applyProtection="1">
      <alignment wrapText="1"/>
      <protection locked="0"/>
    </xf>
    <xf numFmtId="0" fontId="4" fillId="0" borderId="0" xfId="0" applyFont="1" applyProtection="1">
      <protection locked="0"/>
    </xf>
    <xf numFmtId="0" fontId="4" fillId="0" borderId="6" xfId="0" applyFont="1" applyBorder="1" applyProtection="1">
      <protection locked="0"/>
    </xf>
    <xf numFmtId="14" fontId="1" fillId="0" borderId="0" xfId="0" applyNumberFormat="1" applyFont="1" applyProtection="1">
      <protection locked="0"/>
    </xf>
    <xf numFmtId="14" fontId="1" fillId="2" borderId="1" xfId="0" applyNumberFormat="1" applyFont="1" applyFill="1" applyBorder="1" applyProtection="1">
      <protection locked="0"/>
    </xf>
    <xf numFmtId="44" fontId="0" fillId="0" borderId="9" xfId="1" applyFont="1" applyBorder="1" applyProtection="1">
      <protection locked="0"/>
    </xf>
    <xf numFmtId="0" fontId="4" fillId="0" borderId="0" xfId="0" applyFont="1" applyAlignment="1" applyProtection="1">
      <alignment horizontal="right"/>
      <protection locked="0"/>
    </xf>
    <xf numFmtId="0" fontId="4" fillId="0" borderId="6" xfId="0" applyFont="1" applyBorder="1" applyAlignment="1" applyProtection="1">
      <alignment horizontal="right"/>
      <protection locked="0"/>
    </xf>
    <xf numFmtId="0" fontId="10" fillId="0" borderId="0" xfId="0" applyFont="1" applyProtection="1">
      <protection locked="0"/>
    </xf>
    <xf numFmtId="0" fontId="10" fillId="0" borderId="6" xfId="0" applyFont="1" applyBorder="1" applyProtection="1">
      <protection locked="0"/>
    </xf>
    <xf numFmtId="14" fontId="3" fillId="0" borderId="0" xfId="0" applyNumberFormat="1" applyFont="1" applyAlignment="1" applyProtection="1">
      <alignment horizontal="center"/>
      <protection locked="0"/>
    </xf>
    <xf numFmtId="0" fontId="10" fillId="0" borderId="0" xfId="0" applyFont="1" applyAlignment="1" applyProtection="1">
      <alignment horizontal="right"/>
      <protection locked="0"/>
    </xf>
    <xf numFmtId="0" fontId="10" fillId="0" borderId="6" xfId="0" applyFont="1" applyBorder="1" applyAlignment="1" applyProtection="1">
      <alignment horizontal="right"/>
      <protection locked="0"/>
    </xf>
    <xf numFmtId="0" fontId="0" fillId="0" borderId="0" xfId="0" applyAlignment="1" applyProtection="1">
      <alignment horizontal="right"/>
      <protection locked="0"/>
    </xf>
    <xf numFmtId="0" fontId="4" fillId="0" borderId="0" xfId="0" applyFont="1" applyAlignment="1" applyProtection="1">
      <alignment horizontal="center"/>
      <protection locked="0"/>
    </xf>
    <xf numFmtId="0" fontId="4" fillId="0" borderId="6" xfId="0" applyFont="1" applyBorder="1" applyAlignment="1" applyProtection="1">
      <alignment horizontal="center"/>
      <protection locked="0"/>
    </xf>
    <xf numFmtId="0" fontId="1" fillId="0" borderId="2" xfId="0" applyFont="1" applyBorder="1" applyProtection="1">
      <protection locked="0"/>
    </xf>
    <xf numFmtId="0" fontId="0" fillId="0" borderId="2" xfId="0" applyBorder="1" applyAlignment="1" applyProtection="1">
      <alignment horizontal="right"/>
      <protection locked="0"/>
    </xf>
    <xf numFmtId="44" fontId="1" fillId="0" borderId="1" xfId="1" applyFont="1" applyBorder="1" applyProtection="1"/>
    <xf numFmtId="0" fontId="1" fillId="0" borderId="6" xfId="0" applyFont="1" applyBorder="1" applyAlignment="1" applyProtection="1">
      <alignment horizontal="left"/>
      <protection locked="0"/>
    </xf>
    <xf numFmtId="0" fontId="1" fillId="0" borderId="6" xfId="0" applyFont="1" applyBorder="1" applyAlignment="1" applyProtection="1">
      <alignment horizontal="center"/>
      <protection locked="0"/>
    </xf>
    <xf numFmtId="0" fontId="28" fillId="0" borderId="6" xfId="0" applyFont="1" applyBorder="1" applyAlignment="1" applyProtection="1">
      <alignment horizontal="center" wrapText="1"/>
      <protection locked="0"/>
    </xf>
    <xf numFmtId="165" fontId="1" fillId="0" borderId="14" xfId="0" applyNumberFormat="1" applyFont="1" applyBorder="1" applyProtection="1">
      <protection locked="0"/>
    </xf>
    <xf numFmtId="14" fontId="0" fillId="0" borderId="1" xfId="0" applyNumberFormat="1" applyBorder="1" applyAlignment="1" applyProtection="1">
      <alignment wrapText="1"/>
      <protection locked="0"/>
    </xf>
    <xf numFmtId="0" fontId="28" fillId="0" borderId="6" xfId="0" quotePrefix="1" applyFont="1" applyBorder="1" applyAlignment="1" applyProtection="1">
      <alignment horizontal="center"/>
      <protection locked="0"/>
    </xf>
    <xf numFmtId="0" fontId="28" fillId="0" borderId="6" xfId="0" applyFont="1" applyBorder="1" applyAlignment="1" applyProtection="1">
      <alignment horizontal="left"/>
      <protection locked="0"/>
    </xf>
    <xf numFmtId="0" fontId="17" fillId="0" borderId="6" xfId="0" applyFont="1" applyBorder="1" applyAlignment="1" applyProtection="1">
      <alignment horizontal="center"/>
      <protection locked="0"/>
    </xf>
    <xf numFmtId="14" fontId="1" fillId="0" borderId="1" xfId="0" applyNumberFormat="1" applyFont="1" applyBorder="1" applyAlignment="1" applyProtection="1">
      <alignment wrapText="1"/>
      <protection locked="0"/>
    </xf>
    <xf numFmtId="0" fontId="1" fillId="0" borderId="7" xfId="0" applyFont="1" applyBorder="1" applyAlignment="1" applyProtection="1">
      <alignment horizontal="center"/>
      <protection locked="0"/>
    </xf>
    <xf numFmtId="164" fontId="0" fillId="0" borderId="14" xfId="0" applyNumberFormat="1" applyBorder="1" applyAlignment="1">
      <alignment wrapText="1"/>
    </xf>
    <xf numFmtId="14" fontId="0" fillId="0" borderId="0" xfId="0" applyNumberFormat="1" applyAlignment="1">
      <alignment wrapText="1"/>
    </xf>
    <xf numFmtId="164" fontId="0" fillId="0" borderId="0" xfId="0" applyNumberFormat="1" applyAlignment="1">
      <alignment wrapText="1"/>
    </xf>
    <xf numFmtId="0" fontId="1" fillId="0" borderId="14" xfId="0" applyFont="1" applyBorder="1" applyAlignment="1">
      <alignment wrapText="1"/>
    </xf>
    <xf numFmtId="2" fontId="1" fillId="0" borderId="14" xfId="0" applyNumberFormat="1" applyFont="1" applyBorder="1" applyAlignment="1">
      <alignment wrapText="1"/>
    </xf>
    <xf numFmtId="0" fontId="0" fillId="0" borderId="12" xfId="0" applyBorder="1" applyAlignment="1">
      <alignment wrapText="1"/>
    </xf>
    <xf numFmtId="0" fontId="1" fillId="4" borderId="0" xfId="0" applyFont="1" applyFill="1" applyAlignment="1" applyProtection="1">
      <alignment horizontal="left" wrapText="1"/>
      <protection locked="0"/>
    </xf>
    <xf numFmtId="0" fontId="1" fillId="0" borderId="14" xfId="0" applyFont="1" applyBorder="1" applyAlignment="1" applyProtection="1">
      <alignment horizontal="left" wrapText="1"/>
      <protection locked="0"/>
    </xf>
    <xf numFmtId="14" fontId="1" fillId="0" borderId="2" xfId="0" applyNumberFormat="1" applyFont="1" applyBorder="1" applyProtection="1">
      <protection locked="0"/>
    </xf>
    <xf numFmtId="14" fontId="1" fillId="0" borderId="12" xfId="0" applyNumberFormat="1" applyFont="1" applyBorder="1" applyProtection="1">
      <protection locked="0"/>
    </xf>
    <xf numFmtId="0" fontId="1" fillId="0" borderId="1" xfId="0" applyFont="1" applyBorder="1" applyAlignment="1" applyProtection="1">
      <alignment horizontal="left"/>
      <protection locked="0"/>
    </xf>
    <xf numFmtId="0" fontId="1" fillId="0" borderId="2" xfId="0" applyFont="1" applyBorder="1" applyAlignment="1" applyProtection="1">
      <alignment horizontal="left"/>
      <protection locked="0"/>
    </xf>
    <xf numFmtId="0" fontId="1" fillId="0" borderId="1" xfId="0" applyFont="1" applyBorder="1" applyAlignment="1">
      <alignment horizontal="left"/>
    </xf>
    <xf numFmtId="0" fontId="29" fillId="0" borderId="5" xfId="0" applyFont="1" applyBorder="1" applyAlignment="1">
      <alignment horizontal="left"/>
    </xf>
    <xf numFmtId="0" fontId="29" fillId="0" borderId="5" xfId="0" applyFont="1" applyBorder="1" applyAlignment="1">
      <alignment horizontal="left" wrapText="1"/>
    </xf>
    <xf numFmtId="0" fontId="4" fillId="0" borderId="5" xfId="0" applyFont="1" applyBorder="1" applyAlignment="1">
      <alignment horizontal="left" wrapText="1"/>
    </xf>
    <xf numFmtId="0" fontId="1" fillId="0" borderId="5" xfId="0" applyFont="1" applyBorder="1" applyAlignment="1">
      <alignment horizontal="left" vertical="center" wrapText="1"/>
    </xf>
    <xf numFmtId="0" fontId="1" fillId="0" borderId="8" xfId="0" applyFont="1" applyBorder="1" applyAlignment="1">
      <alignment horizontal="left" wrapText="1"/>
    </xf>
    <xf numFmtId="0" fontId="3" fillId="0" borderId="0" xfId="0" applyFont="1" applyAlignment="1">
      <alignment horizontal="left"/>
    </xf>
    <xf numFmtId="0" fontId="3" fillId="0" borderId="0" xfId="0" applyFont="1" applyAlignment="1">
      <alignment horizontal="center" vertical="center"/>
    </xf>
    <xf numFmtId="0" fontId="0" fillId="0" borderId="2" xfId="0" applyBorder="1" applyAlignment="1">
      <alignment wrapText="1"/>
    </xf>
    <xf numFmtId="0" fontId="3" fillId="0" borderId="10" xfId="0" applyFont="1" applyBorder="1" applyAlignment="1">
      <alignment horizontal="left"/>
    </xf>
    <xf numFmtId="0" fontId="1" fillId="0" borderId="0" xfId="2" applyFont="1" applyAlignment="1" applyProtection="1">
      <alignmen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3" fillId="0" borderId="5" xfId="0" applyFont="1" applyBorder="1" applyAlignment="1" applyProtection="1">
      <alignment horizontal="left"/>
      <protection locked="0"/>
    </xf>
    <xf numFmtId="0" fontId="3" fillId="0" borderId="0" xfId="0" applyFont="1" applyAlignment="1" applyProtection="1">
      <alignment horizontal="left"/>
      <protection locked="0"/>
    </xf>
    <xf numFmtId="0" fontId="7" fillId="0" borderId="0" xfId="0" applyFont="1" applyAlignment="1">
      <alignment horizontal="left"/>
    </xf>
    <xf numFmtId="0" fontId="9" fillId="0" borderId="8" xfId="0" applyFont="1" applyBorder="1" applyAlignment="1" applyProtection="1">
      <alignment horizontal="left" wrapText="1"/>
      <protection locked="0"/>
    </xf>
    <xf numFmtId="0" fontId="9" fillId="0" borderId="2" xfId="0" applyFont="1" applyBorder="1" applyAlignment="1" applyProtection="1">
      <alignment horizontal="left" wrapText="1"/>
      <protection locked="0"/>
    </xf>
    <xf numFmtId="0" fontId="9" fillId="0" borderId="7" xfId="0" applyFont="1" applyBorder="1" applyAlignment="1" applyProtection="1">
      <alignment horizontal="left" wrapText="1"/>
      <protection locked="0"/>
    </xf>
    <xf numFmtId="0" fontId="1" fillId="0" borderId="5" xfId="0" applyFont="1" applyBorder="1" applyAlignment="1">
      <alignment horizontal="left" vertical="center"/>
    </xf>
  </cellXfs>
  <cellStyles count="4">
    <cellStyle name="Currency" xfId="1" builtinId="4"/>
    <cellStyle name="Hyperlink" xfId="2" builtinId="8"/>
    <cellStyle name="Normal" xfId="0" builtinId="0"/>
    <cellStyle name="Normal 2" xfId="3" xr:uid="{09FADAD1-6477-4A16-87FB-1EE318017E5C}"/>
  </cellStyles>
  <dxfs count="300">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39994506668294322"/>
        </patternFill>
      </fill>
    </dxf>
    <dxf>
      <fill>
        <patternFill>
          <bgColor theme="3" tint="0.79998168889431442"/>
        </patternFill>
      </fill>
    </dxf>
    <dxf>
      <fill>
        <patternFill>
          <bgColor theme="5" tint="0.39994506668294322"/>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3" tint="0.79998168889431442"/>
        </patternFill>
      </fill>
    </dxf>
    <dxf>
      <fill>
        <patternFill patternType="none">
          <bgColor auto="1"/>
        </patternFill>
      </fill>
    </dxf>
    <dxf>
      <fill>
        <patternFill>
          <bgColor theme="5" tint="0.59996337778862885"/>
        </patternFill>
      </fill>
    </dxf>
    <dxf>
      <fill>
        <patternFill patternType="none">
          <bgColor auto="1"/>
        </patternFill>
      </fill>
    </dxf>
    <dxf>
      <font>
        <b val="0"/>
        <i/>
      </font>
    </dxf>
    <dxf>
      <fill>
        <patternFill>
          <bgColor theme="4" tint="0.79998168889431442"/>
        </patternFill>
      </fill>
    </dxf>
    <dxf>
      <fill>
        <patternFill>
          <bgColor theme="3" tint="0.79998168889431442"/>
        </patternFill>
      </fill>
    </dxf>
    <dxf>
      <fill>
        <patternFill>
          <bgColor theme="5" tint="0.39994506668294322"/>
        </patternFill>
      </fill>
    </dxf>
    <dxf>
      <fill>
        <patternFill patternType="none">
          <bgColor auto="1"/>
        </patternFill>
      </fill>
    </dxf>
    <dxf>
      <fill>
        <patternFill>
          <bgColor theme="5" tint="0.39994506668294322"/>
        </patternFill>
      </fill>
    </dxf>
    <dxf>
      <fill>
        <patternFill patternType="none">
          <bgColor auto="1"/>
        </patternFill>
      </fill>
    </dxf>
    <dxf>
      <fill>
        <patternFill>
          <bgColor theme="5" tint="0.39994506668294322"/>
        </patternFill>
      </fill>
    </dxf>
    <dxf>
      <fill>
        <patternFill patternType="none">
          <bgColor auto="1"/>
        </patternFill>
      </fill>
    </dxf>
    <dxf>
      <fill>
        <patternFill patternType="none">
          <bgColor auto="1"/>
        </patternFill>
      </fill>
    </dxf>
    <dxf>
      <fill>
        <patternFill>
          <bgColor theme="5" tint="0.39994506668294322"/>
        </patternFill>
      </fill>
    </dxf>
    <dxf>
      <fill>
        <patternFill patternType="none">
          <bgColor auto="1"/>
        </patternFill>
      </fill>
    </dxf>
    <dxf>
      <fill>
        <patternFill>
          <bgColor theme="5" tint="0.3999450666829432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59996337778862885"/>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59996337778862885"/>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59996337778862885"/>
        </patternFill>
      </fill>
    </dxf>
    <dxf>
      <fill>
        <patternFill>
          <bgColor theme="3" tint="0.79998168889431442"/>
        </patternFill>
      </fill>
    </dxf>
    <dxf>
      <fill>
        <patternFill>
          <bgColor theme="5" tint="0.79998168889431442"/>
        </patternFill>
      </fill>
    </dxf>
    <dxf>
      <fill>
        <patternFill>
          <bgColor theme="5" tint="0.39994506668294322"/>
        </patternFill>
      </fill>
    </dxf>
    <dxf>
      <font>
        <b val="0"/>
        <i/>
      </font>
      <fill>
        <patternFill>
          <bgColor theme="0" tint="-0.14996795556505021"/>
        </patternFill>
      </fill>
    </dxf>
    <dxf>
      <fill>
        <patternFill>
          <bgColor theme="5" tint="0.59996337778862885"/>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patternType="none">
          <bgColor auto="1"/>
        </patternFill>
      </fill>
    </dxf>
    <dxf>
      <fill>
        <patternFill>
          <bgColor theme="5" tint="0.39994506668294322"/>
        </patternFill>
      </fill>
    </dxf>
    <dxf>
      <fill>
        <patternFill>
          <bgColor theme="3" tint="0.79998168889431442"/>
        </patternFill>
      </fill>
    </dxf>
    <dxf>
      <fill>
        <patternFill>
          <bgColor theme="5" tint="0.59996337778862885"/>
        </patternFill>
      </fill>
    </dxf>
    <dxf>
      <fill>
        <patternFill>
          <bgColor theme="5" tint="0.5999633777886288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59996337778862885"/>
        </patternFill>
      </fill>
    </dxf>
    <dxf>
      <fill>
        <patternFill>
          <bgColor theme="3" tint="0.79998168889431442"/>
        </patternFill>
      </fill>
    </dxf>
    <dxf>
      <fill>
        <patternFill>
          <bgColor theme="3" tint="0.79998168889431442"/>
        </patternFill>
      </fill>
    </dxf>
    <dxf>
      <fill>
        <patternFill>
          <bgColor theme="5"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39994506668294322"/>
        </patternFill>
      </fill>
    </dxf>
    <dxf>
      <fill>
        <patternFill>
          <bgColor theme="3" tint="0.79998168889431442"/>
        </patternFill>
      </fill>
    </dxf>
    <dxf>
      <font>
        <b val="0"/>
        <i/>
      </font>
      <fill>
        <patternFill>
          <bgColor theme="0" tint="-0.14996795556505021"/>
        </patternFill>
      </fill>
    </dxf>
    <dxf>
      <fill>
        <patternFill>
          <bgColor theme="5" tint="0.39994506668294322"/>
        </patternFill>
      </fill>
    </dxf>
    <dxf>
      <fill>
        <patternFill>
          <bgColor theme="3" tint="0.79998168889431442"/>
        </patternFill>
      </fill>
    </dxf>
    <dxf>
      <fill>
        <patternFill>
          <bgColor theme="5" tint="0.39994506668294322"/>
        </patternFill>
      </fill>
    </dxf>
    <dxf>
      <font>
        <b val="0"/>
        <i/>
      </font>
      <fill>
        <patternFill>
          <bgColor theme="0" tint="-0.14996795556505021"/>
        </patternFill>
      </fill>
    </dxf>
    <dxf>
      <fill>
        <patternFill>
          <bgColor theme="1"/>
        </patternFill>
      </fill>
    </dxf>
    <dxf>
      <fill>
        <patternFill>
          <bgColor theme="1"/>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5" tint="0.39994506668294322"/>
        </patternFill>
      </fill>
    </dxf>
    <dxf>
      <font>
        <b val="0"/>
        <i/>
      </font>
      <fill>
        <patternFill>
          <bgColor theme="0" tint="-0.14996795556505021"/>
        </patternFill>
      </fill>
    </dxf>
    <dxf>
      <fill>
        <patternFill>
          <bgColor theme="5" tint="0.39994506668294322"/>
        </patternFill>
      </fill>
    </dxf>
    <dxf>
      <fill>
        <patternFill>
          <bgColor theme="3" tint="0.79998168889431442"/>
        </patternFill>
      </fill>
    </dxf>
    <dxf>
      <fill>
        <patternFill>
          <bgColor theme="3" tint="0.79998168889431442"/>
        </patternFill>
      </fill>
    </dxf>
    <dxf>
      <fill>
        <patternFill>
          <bgColor theme="5" tint="0.39994506668294322"/>
        </patternFill>
      </fill>
    </dxf>
    <dxf>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ill>
        <patternFill>
          <bgColor theme="1"/>
        </patternFill>
      </fill>
    </dxf>
    <dxf>
      <fill>
        <patternFill>
          <bgColor theme="1"/>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1"/>
        </patternFill>
      </fill>
    </dxf>
    <dxf>
      <fill>
        <patternFill>
          <bgColor theme="3" tint="0.79998168889431442"/>
        </patternFill>
      </fill>
    </dxf>
    <dxf>
      <fill>
        <patternFill>
          <bgColor theme="5" tint="0.39994506668294322"/>
        </patternFill>
      </fill>
    </dxf>
    <dxf>
      <font>
        <b val="0"/>
        <i/>
      </font>
      <fill>
        <patternFill>
          <bgColor theme="0" tint="-0.1499679555650502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3" tint="0.79998168889431442"/>
        </patternFill>
      </fill>
    </dxf>
    <dxf>
      <fill>
        <patternFill>
          <bgColor theme="5" tint="0.39994506668294322"/>
        </patternFill>
      </fill>
    </dxf>
    <dxf>
      <fill>
        <patternFill>
          <bgColor theme="5" tint="0.39994506668294322"/>
        </patternFill>
      </fill>
    </dxf>
    <dxf>
      <fill>
        <patternFill>
          <bgColor theme="3" tint="0.79998168889431442"/>
        </patternFill>
      </fill>
    </dxf>
    <dxf>
      <font>
        <b val="0"/>
        <i/>
        <strike val="0"/>
      </font>
      <fill>
        <patternFill>
          <bgColor theme="0" tint="-0.14996795556505021"/>
        </patternFill>
      </fill>
    </dxf>
    <dxf>
      <fill>
        <patternFill>
          <bgColor theme="5" tint="0.39994506668294322"/>
        </patternFill>
      </fill>
    </dxf>
    <dxf>
      <fill>
        <patternFill>
          <bgColor theme="3" tint="0.79998168889431442"/>
        </patternFill>
      </fill>
    </dxf>
    <dxf>
      <fill>
        <patternFill>
          <bgColor theme="5" tint="0.39994506668294322"/>
        </patternFill>
      </fill>
    </dxf>
    <dxf>
      <fill>
        <patternFill>
          <bgColor theme="3" tint="0.79998168889431442"/>
        </patternFill>
      </fill>
    </dxf>
    <dxf>
      <fill>
        <patternFill>
          <bgColor theme="3" tint="0.79998168889431442"/>
        </patternFill>
      </fill>
    </dxf>
    <dxf>
      <fill>
        <patternFill>
          <bgColor theme="5" tint="0.59996337778862885"/>
        </patternFill>
      </fill>
    </dxf>
    <dxf>
      <font>
        <b val="0"/>
        <i/>
      </font>
      <fill>
        <patternFill>
          <bgColor theme="0" tint="-0.14996795556505021"/>
        </patternFill>
      </fill>
    </dxf>
    <dxf>
      <fill>
        <patternFill>
          <bgColor theme="3" tint="0.79998168889431442"/>
        </patternFill>
      </fill>
    </dxf>
    <dxf>
      <fill>
        <patternFill>
          <bgColor theme="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patternFill>
      </fill>
    </dxf>
    <dxf>
      <fill>
        <patternFill>
          <bgColor theme="3" tint="0.79998168889431442"/>
        </patternFill>
      </fill>
    </dxf>
    <dxf>
      <font>
        <b val="0"/>
        <i/>
      </font>
      <fill>
        <patternFill>
          <bgColor theme="0" tint="-0.14996795556505021"/>
        </patternFill>
      </fill>
    </dxf>
    <dxf>
      <fill>
        <patternFill>
          <bgColor theme="3" tint="0.79998168889431442"/>
        </patternFill>
      </fill>
    </dxf>
    <dxf>
      <fill>
        <patternFill>
          <bgColor theme="3" tint="0.79998168889431442"/>
        </patternFill>
      </fill>
    </dxf>
    <dxf>
      <font>
        <b val="0"/>
        <i/>
      </font>
      <fill>
        <patternFill>
          <bgColor theme="0" tint="-0.14996795556505021"/>
        </patternFill>
      </fill>
    </dxf>
    <dxf>
      <fill>
        <patternFill>
          <bgColor theme="3" tint="0.79998168889431442"/>
        </patternFill>
      </fill>
    </dxf>
    <dxf>
      <fill>
        <patternFill>
          <bgColor theme="3" tint="0.79998168889431442"/>
        </patternFill>
      </fill>
    </dxf>
    <dxf>
      <fill>
        <patternFill>
          <bgColor theme="5"/>
        </patternFill>
      </fill>
    </dxf>
    <dxf>
      <fill>
        <patternFill>
          <bgColor theme="3" tint="0.79998168889431442"/>
        </patternFill>
      </fill>
    </dxf>
    <dxf>
      <font>
        <b val="0"/>
        <i/>
      </font>
      <fill>
        <patternFill>
          <bgColor theme="0" tint="-0.14996795556505021"/>
        </patternFill>
      </fill>
    </dxf>
    <dxf>
      <fill>
        <patternFill>
          <bgColor theme="3" tint="0.79998168889431442"/>
        </patternFill>
      </fill>
    </dxf>
    <dxf>
      <fill>
        <patternFill>
          <bgColor theme="5" tint="0.59996337778862885"/>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59996337778862885"/>
        </patternFill>
      </fill>
    </dxf>
    <dxf>
      <fill>
        <patternFill>
          <bgColor theme="5" tint="0.59996337778862885"/>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5" tint="0.59996337778862885"/>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59996337778862885"/>
        </patternFill>
      </fill>
    </dxf>
    <dxf>
      <fill>
        <patternFill>
          <bgColor theme="5" tint="0.59996337778862885"/>
        </patternFill>
      </fill>
    </dxf>
    <dxf>
      <fill>
        <patternFill>
          <bgColor theme="3" tint="0.79998168889431442"/>
        </patternFill>
      </fill>
    </dxf>
    <dxf>
      <fill>
        <patternFill>
          <bgColor theme="3" tint="0.79998168889431442"/>
        </patternFill>
      </fill>
    </dxf>
    <dxf>
      <fill>
        <patternFill>
          <bgColor theme="5" tint="0.59996337778862885"/>
        </patternFill>
      </fill>
    </dxf>
    <dxf>
      <fill>
        <patternFill>
          <bgColor theme="0" tint="-0.14996795556505021"/>
        </patternFill>
      </fill>
    </dxf>
    <dxf>
      <fill>
        <patternFill>
          <bgColor theme="5" tint="0.39994506668294322"/>
        </patternFill>
      </fill>
    </dxf>
    <dxf>
      <font>
        <b val="0"/>
        <i/>
      </font>
      <fill>
        <patternFill>
          <bgColor theme="0" tint="-0.14996795556505021"/>
        </patternFill>
      </fill>
    </dxf>
    <dxf>
      <fill>
        <patternFill>
          <bgColor theme="3" tint="0.79998168889431442"/>
        </patternFill>
      </fill>
    </dxf>
    <dxf>
      <fill>
        <patternFill>
          <bgColor theme="0" tint="-0.14996795556505021"/>
        </patternFill>
      </fill>
    </dxf>
    <dxf>
      <fill>
        <patternFill>
          <bgColor theme="5" tint="0.39994506668294322"/>
        </patternFill>
      </fill>
    </dxf>
    <dxf>
      <font>
        <b val="0"/>
        <i/>
      </font>
      <fill>
        <patternFill>
          <bgColor theme="0" tint="-0.14996795556505021"/>
        </patternFill>
      </fill>
    </dxf>
    <dxf>
      <font>
        <b val="0"/>
        <i/>
      </font>
      <fill>
        <patternFill>
          <bgColor theme="0" tint="-0.14996795556505021"/>
        </patternFill>
      </fill>
    </dxf>
    <dxf>
      <fill>
        <patternFill>
          <bgColor theme="3" tint="0.79998168889431442"/>
        </patternFill>
      </fill>
    </dxf>
    <dxf>
      <fill>
        <patternFill>
          <bgColor theme="5" tint="0.39994506668294322"/>
        </patternFill>
      </fill>
    </dxf>
    <dxf>
      <fill>
        <patternFill>
          <bgColor theme="3" tint="0.79998168889431442"/>
        </patternFill>
      </fill>
    </dxf>
    <dxf>
      <fill>
        <patternFill>
          <bgColor theme="3" tint="0.79998168889431442"/>
        </patternFill>
      </fill>
    </dxf>
    <dxf>
      <fill>
        <patternFill>
          <bgColor theme="5" tint="0.3999450666829432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39994506668294322"/>
        </patternFill>
      </fill>
    </dxf>
    <dxf>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ill>
        <patternFill>
          <bgColor theme="3" tint="0.79998168889431442"/>
        </patternFill>
      </fill>
    </dxf>
    <dxf>
      <fill>
        <patternFill>
          <bgColor theme="5" tint="0.3999450666829432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patternType="none">
          <bgColor auto="1"/>
        </patternFill>
      </fill>
    </dxf>
    <dxf>
      <fill>
        <patternFill>
          <bgColor theme="3" tint="0.79998168889431442"/>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3" tint="0.79998168889431442"/>
        </patternFill>
      </fill>
    </dxf>
    <dxf>
      <fill>
        <patternFill>
          <bgColor theme="5" tint="0.3999450666829432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59996337778862885"/>
        </patternFill>
      </fill>
    </dxf>
    <dxf>
      <fill>
        <patternFill>
          <bgColor theme="3" tint="0.79998168889431442"/>
        </patternFill>
      </fill>
    </dxf>
    <dxf>
      <fill>
        <patternFill>
          <bgColor theme="3" tint="0.79998168889431442"/>
        </patternFill>
      </fill>
    </dxf>
    <dxf>
      <fill>
        <patternFill>
          <bgColor theme="5"/>
        </patternFill>
      </fill>
    </dxf>
    <dxf>
      <fill>
        <patternFill>
          <bgColor theme="3" tint="0.79998168889431442"/>
        </patternFill>
      </fill>
    </dxf>
    <dxf>
      <fill>
        <patternFill>
          <bgColor theme="5" tint="0.39994506668294322"/>
        </patternFill>
      </fill>
    </dxf>
    <dxf>
      <fill>
        <patternFill>
          <bgColor theme="3" tint="0.79998168889431442"/>
        </patternFill>
      </fill>
    </dxf>
    <dxf>
      <fill>
        <patternFill>
          <bgColor theme="5" tint="0.3999450666829432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5" tint="0.39994506668294322"/>
        </patternFill>
      </fill>
    </dxf>
    <dxf>
      <fill>
        <patternFill>
          <bgColor theme="5" tint="0.3999450666829432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rgb="FFFF0000"/>
        </patternFill>
      </fill>
    </dxf>
    <dxf>
      <font>
        <b val="0"/>
        <i/>
        <color auto="1"/>
      </font>
      <fill>
        <patternFill patternType="solid">
          <bgColor theme="0" tint="-0.14996795556505021"/>
        </patternFill>
      </fill>
    </dxf>
    <dxf>
      <fill>
        <patternFill>
          <bgColor rgb="FF92D050"/>
        </patternFill>
      </fill>
    </dxf>
    <dxf>
      <fill>
        <patternFill>
          <bgColor theme="3" tint="0.79998168889431442"/>
        </patternFill>
      </fill>
    </dxf>
    <dxf>
      <fill>
        <patternFill>
          <bgColor theme="3" tint="0.79998168889431442"/>
        </patternFill>
      </fill>
    </dxf>
    <dxf>
      <fill>
        <patternFill>
          <bgColor theme="5" tint="0.3999450666829432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patternType="none">
          <bgColor auto="1"/>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3" tint="0.79998168889431442"/>
        </patternFill>
      </fill>
    </dxf>
    <dxf>
      <fill>
        <patternFill>
          <bgColor theme="3" tint="0.79998168889431442"/>
        </patternFill>
      </fill>
    </dxf>
    <dxf>
      <fill>
        <patternFill>
          <bgColor theme="5" tint="0.59996337778862885"/>
        </patternFill>
      </fill>
    </dxf>
    <dxf>
      <fill>
        <patternFill>
          <bgColor theme="5" tint="0.59996337778862885"/>
        </patternFill>
      </fill>
    </dxf>
    <dxf>
      <fill>
        <patternFill>
          <bgColor theme="3" tint="0.79998168889431442"/>
        </patternFill>
      </fill>
    </dxf>
    <dxf>
      <fill>
        <patternFill>
          <bgColor theme="5" tint="0.39994506668294322"/>
        </patternFill>
      </fill>
    </dxf>
    <dxf>
      <fill>
        <patternFill>
          <bgColor theme="5" tint="0.79998168889431442"/>
        </patternFill>
      </fill>
    </dxf>
    <dxf>
      <fill>
        <patternFill>
          <bgColor theme="5" tint="0.3999450666829432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5" tint="0.59996337778862885"/>
        </patternFill>
      </fill>
    </dxf>
    <dxf>
      <fill>
        <patternFill patternType="none">
          <bgColor auto="1"/>
        </patternFill>
      </fill>
    </dxf>
    <dxf>
      <font>
        <b val="0"/>
        <i/>
      </font>
      <fill>
        <patternFill>
          <bgColor theme="0" tint="-0.14996795556505021"/>
        </patternFill>
      </fill>
    </dxf>
    <dxf>
      <fill>
        <patternFill>
          <bgColor theme="3" tint="0.79998168889431442"/>
        </patternFill>
      </fill>
    </dxf>
    <dxf>
      <font>
        <b val="0"/>
        <i/>
      </font>
      <fill>
        <patternFill>
          <bgColor theme="0" tint="-0.14996795556505021"/>
        </patternFill>
      </fill>
    </dxf>
    <dxf>
      <fill>
        <patternFill>
          <bgColor theme="5" tint="0.59996337778862885"/>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ont>
        <b val="0"/>
        <i/>
      </font>
      <fill>
        <patternFill>
          <bgColor theme="0" tint="-0.14996795556505021"/>
        </patternFill>
      </fill>
    </dxf>
    <dxf>
      <fill>
        <patternFill>
          <bgColor theme="3" tint="0.79998168889431442"/>
        </patternFill>
      </fill>
    </dxf>
    <dxf>
      <fill>
        <patternFill>
          <bgColor theme="3" tint="0.79998168889431442"/>
        </patternFill>
      </fill>
    </dxf>
    <dxf>
      <font>
        <b val="0"/>
        <i/>
      </font>
      <fill>
        <patternFill>
          <bgColor theme="0" tint="-0.14996795556505021"/>
        </patternFill>
      </fill>
    </dxf>
    <dxf>
      <fill>
        <patternFill>
          <bgColor theme="6"/>
        </patternFill>
      </fill>
    </dxf>
    <dxf>
      <fill>
        <patternFill>
          <bgColor rgb="FFFF0000"/>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ont>
        <color auto="1"/>
      </font>
      <fill>
        <patternFill>
          <bgColor theme="3" tint="0.79998168889431442"/>
        </patternFill>
      </fill>
    </dxf>
    <dxf>
      <font>
        <color auto="1"/>
      </font>
      <fill>
        <patternFill>
          <bgColor theme="3" tint="0.79998168889431442"/>
        </patternFill>
      </fill>
    </dxf>
    <dxf>
      <font>
        <color auto="1"/>
      </font>
      <fill>
        <patternFill>
          <bgColor theme="3"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ol.gov/agencies/eta/tradeact/benefi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D28"/>
  <sheetViews>
    <sheetView zoomScale="115" zoomScaleNormal="115" workbookViewId="0">
      <selection activeCell="C5" sqref="C5"/>
    </sheetView>
  </sheetViews>
  <sheetFormatPr defaultRowHeight="12.75" x14ac:dyDescent="0.2"/>
  <cols>
    <col min="1" max="1" width="24.28515625" customWidth="1"/>
    <col min="2" max="2" width="28" bestFit="1" customWidth="1"/>
    <col min="3" max="3" width="28" customWidth="1"/>
    <col min="4" max="4" width="31.42578125" customWidth="1"/>
    <col min="6" max="6" width="36.85546875" customWidth="1"/>
  </cols>
  <sheetData>
    <row r="1" spans="1:4" ht="18" x14ac:dyDescent="0.25">
      <c r="A1" s="7" t="s">
        <v>0</v>
      </c>
    </row>
    <row r="2" spans="1:4" ht="18" x14ac:dyDescent="0.25">
      <c r="A2" s="7" t="s">
        <v>1</v>
      </c>
    </row>
    <row r="3" spans="1:4" ht="18" x14ac:dyDescent="0.25">
      <c r="A3" s="7" t="s">
        <v>438</v>
      </c>
    </row>
    <row r="4" spans="1:4" ht="13.5" thickBot="1" x14ac:dyDescent="0.25">
      <c r="A4" s="34"/>
    </row>
    <row r="5" spans="1:4" ht="18.75" thickBot="1" x14ac:dyDescent="0.25">
      <c r="A5" s="93" t="s">
        <v>2</v>
      </c>
      <c r="B5" s="127" t="s">
        <v>3</v>
      </c>
      <c r="C5" s="128" t="s">
        <v>4</v>
      </c>
      <c r="D5" s="28"/>
    </row>
    <row r="6" spans="1:4" ht="15.75" thickBot="1" x14ac:dyDescent="0.25">
      <c r="A6" s="26"/>
      <c r="B6" s="28"/>
      <c r="C6" s="28"/>
      <c r="D6" s="28"/>
    </row>
    <row r="7" spans="1:4" ht="15.75" x14ac:dyDescent="0.2">
      <c r="A7" s="255" t="s">
        <v>5</v>
      </c>
      <c r="B7" s="129" t="s">
        <v>6</v>
      </c>
      <c r="C7" s="130" t="s">
        <v>4</v>
      </c>
      <c r="D7" s="29"/>
    </row>
    <row r="8" spans="1:4" ht="15.75" x14ac:dyDescent="0.2">
      <c r="A8" s="256"/>
      <c r="B8" s="131" t="s">
        <v>7</v>
      </c>
      <c r="C8" s="132" t="s">
        <v>8</v>
      </c>
    </row>
    <row r="9" spans="1:4" ht="16.5" thickBot="1" x14ac:dyDescent="0.25">
      <c r="A9" s="257"/>
      <c r="B9" s="133" t="s">
        <v>9</v>
      </c>
      <c r="C9" s="134" t="s">
        <v>4</v>
      </c>
      <c r="D9" s="28"/>
    </row>
    <row r="10" spans="1:4" ht="15" x14ac:dyDescent="0.2">
      <c r="A10" s="26"/>
      <c r="B10" s="28"/>
      <c r="C10" s="28"/>
      <c r="D10" s="28"/>
    </row>
    <row r="11" spans="1:4" ht="15.75" thickBot="1" x14ac:dyDescent="0.25">
      <c r="A11" s="26"/>
      <c r="B11" s="28"/>
      <c r="C11" s="28"/>
      <c r="D11" s="28"/>
    </row>
    <row r="12" spans="1:4" ht="15.75" x14ac:dyDescent="0.25">
      <c r="A12" s="255" t="s">
        <v>481</v>
      </c>
      <c r="B12" s="51" t="s">
        <v>10</v>
      </c>
      <c r="C12" s="123" t="s">
        <v>4</v>
      </c>
      <c r="D12" s="28"/>
    </row>
    <row r="13" spans="1:4" ht="15.75" x14ac:dyDescent="0.25">
      <c r="A13" s="256"/>
      <c r="B13" s="27" t="s">
        <v>11</v>
      </c>
      <c r="C13" s="124" t="s">
        <v>4</v>
      </c>
      <c r="D13" s="28"/>
    </row>
    <row r="14" spans="1:4" ht="15.75" x14ac:dyDescent="0.25">
      <c r="A14" s="256"/>
      <c r="B14" s="27" t="s">
        <v>12</v>
      </c>
      <c r="C14" s="124" t="s">
        <v>4</v>
      </c>
      <c r="D14" s="28"/>
    </row>
    <row r="15" spans="1:4" ht="16.5" thickBot="1" x14ac:dyDescent="0.3">
      <c r="A15" s="257"/>
      <c r="B15" s="52" t="s">
        <v>13</v>
      </c>
      <c r="C15" s="125" t="s">
        <v>14</v>
      </c>
      <c r="D15" s="28"/>
    </row>
    <row r="17" spans="1:3" ht="15.75" x14ac:dyDescent="0.25">
      <c r="A17" s="8" t="s">
        <v>437</v>
      </c>
      <c r="B17" s="27"/>
    </row>
    <row r="18" spans="1:3" x14ac:dyDescent="0.2">
      <c r="A18" s="126" t="s">
        <v>492</v>
      </c>
      <c r="B18" s="34"/>
    </row>
    <row r="19" spans="1:3" x14ac:dyDescent="0.2">
      <c r="A19" s="126" t="s">
        <v>65</v>
      </c>
      <c r="B19" s="34"/>
    </row>
    <row r="20" spans="1:3" x14ac:dyDescent="0.2">
      <c r="A20" s="126" t="s">
        <v>439</v>
      </c>
      <c r="B20" s="34"/>
    </row>
    <row r="21" spans="1:3" x14ac:dyDescent="0.2">
      <c r="A21" s="126" t="s">
        <v>554</v>
      </c>
    </row>
    <row r="22" spans="1:3" x14ac:dyDescent="0.2">
      <c r="A22" s="126" t="s">
        <v>440</v>
      </c>
      <c r="B22" s="34"/>
    </row>
    <row r="23" spans="1:3" x14ac:dyDescent="0.2">
      <c r="A23" s="126" t="s">
        <v>441</v>
      </c>
      <c r="B23" s="34"/>
    </row>
    <row r="24" spans="1:3" x14ac:dyDescent="0.2">
      <c r="A24" s="126" t="s">
        <v>442</v>
      </c>
      <c r="B24" s="34"/>
    </row>
    <row r="25" spans="1:3" x14ac:dyDescent="0.2">
      <c r="A25" s="126" t="s">
        <v>443</v>
      </c>
      <c r="B25" s="34"/>
    </row>
    <row r="28" spans="1:3" ht="18" x14ac:dyDescent="0.25">
      <c r="B28" s="19"/>
      <c r="C28" s="19"/>
    </row>
  </sheetData>
  <sheetProtection sheet="1" objects="1" scenarios="1"/>
  <mergeCells count="2">
    <mergeCell ref="A7:A9"/>
    <mergeCell ref="A12:A15"/>
  </mergeCells>
  <conditionalFormatting sqref="C5 C7:C9 C12:C14">
    <cfRule type="cellIs" dxfId="299" priority="2" operator="equal">
      <formula>"Select State"</formula>
    </cfRule>
    <cfRule type="cellIs" dxfId="298" priority="3" operator="equal">
      <formula>"Enter here"</formula>
    </cfRule>
  </conditionalFormatting>
  <conditionalFormatting sqref="C15">
    <cfRule type="cellIs" dxfId="297" priority="1" operator="equal">
      <formula>"Select Yes/No/NA"</formula>
    </cfRule>
  </conditionalFormatting>
  <hyperlinks>
    <hyperlink ref="A18" location="'Eligibility &amp; Outreach'!A1" display="Eligibility &amp; Outreach" xr:uid="{3EADFF61-CEC6-4F32-B0AB-197EC2524B4C}"/>
    <hyperlink ref="A19" location="Training!A1" display="Training" xr:uid="{F6AC63E1-E03F-46E7-8135-F404A3F97399}"/>
    <hyperlink ref="A20" location="'Benefits - TaOA Funded'!A1" display="Benefits - TaOA Funded" xr:uid="{0EBC97B8-43FD-4864-9507-FBFD7B3521B9}"/>
    <hyperlink ref="A21" location="'Benefits-TRA, ATAA, &amp; RTAA'!A1" display="Benefits - TRA and ARTAA" xr:uid="{9F92FFD6-BD08-4DFF-A57D-28B9F03AACD9}"/>
    <hyperlink ref="A22" location="'Case Management'!A1" display="Case Management" xr:uid="{B85E5A9F-B62C-4E96-9CD9-0864F8E3582B}"/>
    <hyperlink ref="A23" location="'Waiver &amp; Benchmarks'!A1" display="Waiver &amp; Benchmarks" xr:uid="{55A8AAF9-9DED-46C6-BE36-67D436514F17}"/>
    <hyperlink ref="A24" location="'Agent Liable'!A1" display="Agent Liable" xr:uid="{8B547622-D429-49A3-9F4B-7AA5EC1851DD}"/>
    <hyperlink ref="A25" location="'Fiscal &amp; HCTC'!A1" display="Fiscal &amp; HCTC" xr:uid="{C1EF043E-8EC4-4FAB-B95D-2B5331E04441}"/>
  </hyperlinks>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1102BCC-BCB4-4C60-91DA-35C6971AE079}">
          <x14:formula1>
            <xm:f>References!$A$1:$A$51</xm:f>
          </x14:formula1>
          <xm:sqref>C8</xm:sqref>
        </x14:dataValidation>
        <x14:dataValidation type="list" allowBlank="1" showInputMessage="1" showErrorMessage="1" xr:uid="{68C10F90-CCB1-4E60-A2DF-B7B9050E492A}">
          <x14:formula1>
            <xm:f>References!$B$1:$B$4</xm:f>
          </x14:formula1>
          <xm:sqref>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81"/>
  <sheetViews>
    <sheetView tabSelected="1" zoomScale="130" zoomScaleNormal="130" workbookViewId="0">
      <selection activeCell="B5" sqref="B5"/>
    </sheetView>
  </sheetViews>
  <sheetFormatPr defaultRowHeight="12.75" x14ac:dyDescent="0.2"/>
  <cols>
    <col min="1" max="1" width="29" customWidth="1"/>
    <col min="2" max="2" width="32.28515625" customWidth="1"/>
    <col min="3" max="3" width="27.42578125" bestFit="1" customWidth="1"/>
    <col min="4" max="4" width="23.85546875" customWidth="1"/>
    <col min="6" max="6" width="5.7109375" customWidth="1"/>
    <col min="7" max="7" width="18.5703125" customWidth="1"/>
  </cols>
  <sheetData>
    <row r="1" spans="1:5" x14ac:dyDescent="0.2">
      <c r="A1" s="34" t="s">
        <v>15</v>
      </c>
      <c r="B1" t="str">
        <f>IF(Part_ID="Enter Here","Enter on Settings (Hyperlink here)",Part_ID)</f>
        <v>Enter on Settings (Hyperlink here)</v>
      </c>
    </row>
    <row r="2" spans="1:5" x14ac:dyDescent="0.2">
      <c r="A2" s="58" t="s">
        <v>13</v>
      </c>
      <c r="B2" t="str">
        <f>IF(Veteran="Select Yes/No/NA","Enter on Settings (Hyperlink here)",Veteran)</f>
        <v>Enter on Settings (Hyperlink here)</v>
      </c>
    </row>
    <row r="3" spans="1:5" x14ac:dyDescent="0.2">
      <c r="A3" s="83"/>
    </row>
    <row r="4" spans="1:5" ht="18.75" thickBot="1" x14ac:dyDescent="0.3">
      <c r="A4" s="260" t="s">
        <v>16</v>
      </c>
      <c r="B4" s="260"/>
      <c r="C4" s="260"/>
      <c r="D4" s="260"/>
    </row>
    <row r="5" spans="1:5" x14ac:dyDescent="0.2">
      <c r="A5" s="253" t="s">
        <v>17</v>
      </c>
      <c r="B5" s="135" t="s">
        <v>415</v>
      </c>
      <c r="C5" s="3"/>
      <c r="D5" s="140" t="s">
        <v>18</v>
      </c>
    </row>
    <row r="6" spans="1:5" ht="38.25" x14ac:dyDescent="0.2">
      <c r="A6" s="86" t="s">
        <v>19</v>
      </c>
      <c r="B6" s="136" t="s">
        <v>545</v>
      </c>
      <c r="C6" s="254" t="s">
        <v>543</v>
      </c>
      <c r="D6" s="141" t="s">
        <v>20</v>
      </c>
    </row>
    <row r="7" spans="1:5" x14ac:dyDescent="0.2">
      <c r="A7" s="37"/>
      <c r="B7" s="143"/>
      <c r="D7" s="158" t="str">
        <f>IF(Program="Reversion 2021","N/A",IF(Program="Select Program","Needs Program",IF(Cert_Date="Enter Date or N/A","Need Cert Date",SUM(Cert_Date, 7*26))))</f>
        <v>Needs Program</v>
      </c>
    </row>
    <row r="8" spans="1:5" x14ac:dyDescent="0.2">
      <c r="A8" s="86" t="s">
        <v>21</v>
      </c>
      <c r="B8" s="137" t="s">
        <v>56</v>
      </c>
      <c r="D8" s="141" t="s">
        <v>20</v>
      </c>
    </row>
    <row r="9" spans="1:5" ht="13.5" thickBot="1" x14ac:dyDescent="0.25">
      <c r="A9" s="86"/>
      <c r="B9" s="143"/>
      <c r="D9" s="159" t="str">
        <f>IF(Program="Reversion 2021","N/A",IF(Program="Select Program","Needs Program",IF(Sep_Date="Enter Date or N/A","Need Sep Date",SUM(Sep_Date, 7*26))))</f>
        <v>Needs Program</v>
      </c>
    </row>
    <row r="10" spans="1:5" x14ac:dyDescent="0.2">
      <c r="A10" s="86" t="s">
        <v>22</v>
      </c>
      <c r="B10" s="137" t="s">
        <v>56</v>
      </c>
      <c r="D10" s="140" t="s">
        <v>23</v>
      </c>
    </row>
    <row r="11" spans="1:5" x14ac:dyDescent="0.2">
      <c r="A11" s="30"/>
      <c r="B11" s="143"/>
      <c r="D11" s="141" t="s">
        <v>24</v>
      </c>
    </row>
    <row r="12" spans="1:5" x14ac:dyDescent="0.2">
      <c r="A12" s="22" t="s">
        <v>25</v>
      </c>
      <c r="B12" s="137" t="s">
        <v>56</v>
      </c>
      <c r="D12" s="158" t="str">
        <f>IF(OR(Program=2011,Program=2015),"N/A",IF(Program="Select Program","Needs Program",IF(Cert_Date="Enter Date or N/A","Need Cert Date",SUM(Cert_Date, 7*8))))</f>
        <v>Needs Program</v>
      </c>
    </row>
    <row r="13" spans="1:5" x14ac:dyDescent="0.2">
      <c r="A13" s="30"/>
      <c r="B13" s="143"/>
      <c r="D13" s="141" t="s">
        <v>26</v>
      </c>
    </row>
    <row r="14" spans="1:5" ht="13.5" thickBot="1" x14ac:dyDescent="0.25">
      <c r="A14" s="86" t="s">
        <v>27</v>
      </c>
      <c r="B14" s="137" t="s">
        <v>56</v>
      </c>
      <c r="D14" s="159" t="str">
        <f>IF(OR(Program=2011,Program=2015),"N/A",IF(Program="Select Program","Needs Program",IF(Cert_Date="Enter Date or N/A","Need Sep Date",SUM(Sep_Date, 7*16))))</f>
        <v>Needs Program</v>
      </c>
      <c r="E14" s="34"/>
    </row>
    <row r="15" spans="1:5" x14ac:dyDescent="0.2">
      <c r="A15" s="86" t="s">
        <v>28</v>
      </c>
      <c r="B15" s="137" t="s">
        <v>56</v>
      </c>
      <c r="D15" s="145"/>
      <c r="E15" s="34"/>
    </row>
    <row r="16" spans="1:5" x14ac:dyDescent="0.2">
      <c r="A16" s="86"/>
      <c r="B16" s="143"/>
      <c r="C16" s="143"/>
      <c r="D16" s="146"/>
    </row>
    <row r="17" spans="1:5" x14ac:dyDescent="0.2">
      <c r="A17" s="10" t="s">
        <v>29</v>
      </c>
      <c r="B17" s="148"/>
      <c r="C17" s="160" t="str">
        <f>IF(Program="Reversion 2021","N/A",IF(Program="Select Program","Needs Program",IF(D7="Need Cert Date","Need Cert Date",IF(D9="Need Sep Date","Need Sep Date",IF(Enrolled_Train_Date="Enter Date or N/A","Need Enrolled in Training Date",IF(Enrolled_Train_Date&gt;MAX(D7,D9),"No","Yes"))))))</f>
        <v>Needs Program</v>
      </c>
      <c r="D17" s="146"/>
    </row>
    <row r="18" spans="1:5" x14ac:dyDescent="0.2">
      <c r="A18" s="10" t="s">
        <v>30</v>
      </c>
      <c r="B18" s="148"/>
      <c r="C18" s="160" t="str">
        <f>IF(OR(Program=2011,B5=2015),"N/A",IF(Program="Select Program","Needs Program",IF(D12="Need Cert Date","Need Cert Date",IF(D14="Need Sep Date","Need Sep Date",IF(Enrolled_Train_Date="Enter Date or N/A","Need Enrolled in Training Date",IF(Enrolled_Train_Date&gt;MAX(D12,D14),"No","Yes"))))))</f>
        <v>Needs Program</v>
      </c>
      <c r="D18" s="146"/>
    </row>
    <row r="19" spans="1:5" x14ac:dyDescent="0.2">
      <c r="A19" s="258" t="s">
        <v>31</v>
      </c>
      <c r="B19" s="259"/>
      <c r="C19" s="259"/>
      <c r="D19" s="165" t="s">
        <v>241</v>
      </c>
      <c r="E19" s="34"/>
    </row>
    <row r="20" spans="1:5" x14ac:dyDescent="0.2">
      <c r="A20" s="37" t="s">
        <v>32</v>
      </c>
      <c r="B20" s="138" t="s">
        <v>14</v>
      </c>
      <c r="C20" s="149"/>
      <c r="D20" s="146"/>
      <c r="E20" s="34"/>
    </row>
    <row r="21" spans="1:5" x14ac:dyDescent="0.2">
      <c r="A21" s="37" t="s">
        <v>33</v>
      </c>
      <c r="B21" s="138" t="s">
        <v>14</v>
      </c>
      <c r="C21" s="149"/>
      <c r="D21" s="146"/>
      <c r="E21" s="34"/>
    </row>
    <row r="22" spans="1:5" x14ac:dyDescent="0.2">
      <c r="A22" s="37" t="s">
        <v>34</v>
      </c>
      <c r="B22" s="136" t="s">
        <v>14</v>
      </c>
      <c r="C22" s="149"/>
      <c r="D22" s="146"/>
      <c r="E22" s="34"/>
    </row>
    <row r="23" spans="1:5" x14ac:dyDescent="0.2">
      <c r="A23" s="86" t="s">
        <v>35</v>
      </c>
      <c r="B23" t="str">
        <f>IF(OR(B20="Select Yes/No/NA",B21="Select Yes/No/NA",B22="Select Yes/No/NA"),"Calculated",COUNTIF(B20:B22,"Yes"))</f>
        <v>Calculated</v>
      </c>
      <c r="C23" s="143"/>
      <c r="D23" s="146"/>
    </row>
    <row r="24" spans="1:5" x14ac:dyDescent="0.2">
      <c r="A24" s="86" t="s">
        <v>36</v>
      </c>
      <c r="B24" s="137" t="s">
        <v>56</v>
      </c>
      <c r="C24" s="143"/>
      <c r="D24" s="146"/>
    </row>
    <row r="25" spans="1:5" x14ac:dyDescent="0.2">
      <c r="A25" s="86"/>
      <c r="B25" s="143"/>
      <c r="C25" s="150" t="s">
        <v>37</v>
      </c>
      <c r="D25" s="146"/>
    </row>
    <row r="26" spans="1:5" x14ac:dyDescent="0.2">
      <c r="A26" s="37" t="s">
        <v>38</v>
      </c>
      <c r="B26" s="137" t="s">
        <v>56</v>
      </c>
      <c r="C26" s="149"/>
      <c r="D26" s="151"/>
    </row>
    <row r="27" spans="1:5" x14ac:dyDescent="0.2">
      <c r="A27" s="37" t="s">
        <v>39</v>
      </c>
      <c r="B27" s="137" t="s">
        <v>56</v>
      </c>
      <c r="C27" s="149"/>
      <c r="D27" s="151"/>
    </row>
    <row r="28" spans="1:5" x14ac:dyDescent="0.2">
      <c r="A28" s="37" t="s">
        <v>40</v>
      </c>
      <c r="B28" s="137" t="s">
        <v>56</v>
      </c>
      <c r="C28" s="149"/>
      <c r="D28" s="151"/>
      <c r="E28" s="34"/>
    </row>
    <row r="29" spans="1:5" ht="25.5" x14ac:dyDescent="0.2">
      <c r="A29" s="43" t="s">
        <v>41</v>
      </c>
      <c r="B29" s="161" t="str">
        <f>IF(B26="Enter Date or N/A","Calculated",IF(ISBLANK(B10),"Needs Cert Date",IF(ISBLANK(B12),"Needs Sep Date",(B26-MAX(B10,B12))/7)))</f>
        <v>Calculated</v>
      </c>
      <c r="C29" s="35" t="s">
        <v>424</v>
      </c>
      <c r="D29" s="153"/>
      <c r="E29" s="34"/>
    </row>
    <row r="30" spans="1:5" x14ac:dyDescent="0.2">
      <c r="A30" s="144"/>
      <c r="B30" s="154"/>
      <c r="D30" s="151"/>
    </row>
    <row r="31" spans="1:5" x14ac:dyDescent="0.2">
      <c r="A31" s="86" t="s">
        <v>42</v>
      </c>
      <c r="B31" s="149"/>
      <c r="C31" s="250"/>
      <c r="D31" s="151"/>
      <c r="E31" s="34"/>
    </row>
    <row r="32" spans="1:5" x14ac:dyDescent="0.2">
      <c r="A32" s="245" t="s">
        <v>43</v>
      </c>
      <c r="B32" s="137" t="s">
        <v>56</v>
      </c>
      <c r="C32" s="250"/>
      <c r="D32" s="151"/>
      <c r="E32" s="34"/>
    </row>
    <row r="33" spans="1:8" x14ac:dyDescent="0.2">
      <c r="A33" s="245" t="s">
        <v>44</v>
      </c>
      <c r="B33" s="136" t="s">
        <v>14</v>
      </c>
      <c r="C33" s="250"/>
      <c r="D33" s="151"/>
      <c r="E33" s="34"/>
    </row>
    <row r="34" spans="1:8" x14ac:dyDescent="0.2">
      <c r="A34" s="245" t="s">
        <v>45</v>
      </c>
      <c r="B34" s="137" t="s">
        <v>56</v>
      </c>
      <c r="C34" s="250"/>
      <c r="D34" s="151"/>
      <c r="E34" s="34"/>
    </row>
    <row r="35" spans="1:8" x14ac:dyDescent="0.2">
      <c r="A35" s="245" t="s">
        <v>46</v>
      </c>
      <c r="B35" s="137" t="s">
        <v>56</v>
      </c>
      <c r="C35" s="58" t="s">
        <v>544</v>
      </c>
      <c r="D35" s="151"/>
      <c r="E35" s="34"/>
    </row>
    <row r="36" spans="1:8" x14ac:dyDescent="0.2">
      <c r="A36" s="245" t="s">
        <v>47</v>
      </c>
      <c r="B36" s="137" t="s">
        <v>56</v>
      </c>
      <c r="C36" s="58" t="s">
        <v>544</v>
      </c>
      <c r="D36" s="151"/>
      <c r="E36" s="34"/>
      <c r="H36" s="34"/>
    </row>
    <row r="37" spans="1:8" x14ac:dyDescent="0.2">
      <c r="A37" s="245" t="s">
        <v>48</v>
      </c>
      <c r="B37" s="162" t="str">
        <f>IF(B35="Enter Date or N/A","Calculated",IF(B36="Enter Date or N/A","Calculated",(B36-B35)/7))</f>
        <v>Calculated</v>
      </c>
      <c r="C37" s="58" t="s">
        <v>49</v>
      </c>
      <c r="D37" s="151"/>
      <c r="E37" s="34"/>
    </row>
    <row r="38" spans="1:8" ht="24" x14ac:dyDescent="0.2">
      <c r="A38" s="246" t="s">
        <v>425</v>
      </c>
      <c r="B38" s="163" t="str">
        <f>IF(B32="Enter Date or N/A","Calculated",IF(B33="No","N/A",IF(B34="Enter Date or N/A","Needs Approval Date",(B34-B32))))</f>
        <v>Calculated</v>
      </c>
      <c r="C38" s="250"/>
      <c r="D38" s="151"/>
    </row>
    <row r="39" spans="1:8" x14ac:dyDescent="0.2">
      <c r="A39" s="247"/>
      <c r="B39" s="149"/>
      <c r="C39" s="250"/>
      <c r="D39" s="151"/>
    </row>
    <row r="40" spans="1:8" x14ac:dyDescent="0.2">
      <c r="A40" s="10" t="s">
        <v>426</v>
      </c>
      <c r="B40" s="143"/>
      <c r="D40" s="146"/>
    </row>
    <row r="41" spans="1:8" ht="25.5" x14ac:dyDescent="0.2">
      <c r="A41" s="248" t="s">
        <v>50</v>
      </c>
      <c r="B41" s="155"/>
      <c r="C41" s="251"/>
      <c r="D41" s="146"/>
      <c r="E41" s="34"/>
    </row>
    <row r="42" spans="1:8" ht="13.5" thickBot="1" x14ac:dyDescent="0.25">
      <c r="A42" s="249" t="s">
        <v>51</v>
      </c>
      <c r="B42" s="156" t="s">
        <v>14</v>
      </c>
      <c r="C42" s="252" t="s">
        <v>52</v>
      </c>
      <c r="D42" s="157"/>
      <c r="E42" s="34"/>
    </row>
    <row r="44" spans="1:8" ht="13.5" thickBot="1" x14ac:dyDescent="0.25"/>
    <row r="45" spans="1:8" ht="18" customHeight="1" x14ac:dyDescent="0.25">
      <c r="A45" s="76" t="s">
        <v>53</v>
      </c>
      <c r="B45" s="3"/>
      <c r="C45" s="3"/>
      <c r="D45" s="50"/>
    </row>
    <row r="46" spans="1:8" ht="18" customHeight="1" x14ac:dyDescent="0.25">
      <c r="A46" s="74"/>
      <c r="B46" s="8" t="s">
        <v>37</v>
      </c>
      <c r="C46" s="8" t="s">
        <v>54</v>
      </c>
      <c r="D46" s="11" t="s">
        <v>55</v>
      </c>
    </row>
    <row r="47" spans="1:8" x14ac:dyDescent="0.2">
      <c r="A47" s="36" t="s">
        <v>423</v>
      </c>
      <c r="C47" s="137" t="s">
        <v>56</v>
      </c>
      <c r="D47" s="164"/>
    </row>
    <row r="48" spans="1:8" x14ac:dyDescent="0.2">
      <c r="A48" s="43" t="s">
        <v>57</v>
      </c>
      <c r="C48" s="207" t="s">
        <v>56</v>
      </c>
      <c r="D48" s="164"/>
    </row>
    <row r="49" spans="1:12" ht="92.25" customHeight="1" x14ac:dyDescent="0.2">
      <c r="A49" s="37" t="s">
        <v>58</v>
      </c>
      <c r="B49" s="75" t="s">
        <v>59</v>
      </c>
      <c r="C49" s="137" t="s">
        <v>56</v>
      </c>
      <c r="D49" s="146"/>
    </row>
    <row r="50" spans="1:12" ht="15.75" customHeight="1" x14ac:dyDescent="0.25">
      <c r="A50" s="36" t="s">
        <v>60</v>
      </c>
      <c r="C50" s="137" t="s">
        <v>61</v>
      </c>
      <c r="D50" s="146"/>
      <c r="L50" s="60"/>
    </row>
    <row r="51" spans="1:12" ht="38.25" x14ac:dyDescent="0.2">
      <c r="A51" s="39" t="s">
        <v>62</v>
      </c>
      <c r="B51" s="34" t="s">
        <v>427</v>
      </c>
      <c r="C51" s="136" t="s">
        <v>14</v>
      </c>
      <c r="D51" s="146"/>
    </row>
    <row r="52" spans="1:12" ht="43.5" customHeight="1" thickBot="1" x14ac:dyDescent="0.25">
      <c r="A52" s="44" t="s">
        <v>63</v>
      </c>
      <c r="B52" s="54" t="s">
        <v>64</v>
      </c>
      <c r="C52" s="219" t="s">
        <v>14</v>
      </c>
      <c r="D52" s="157"/>
    </row>
    <row r="81" spans="1:1" x14ac:dyDescent="0.2">
      <c r="A81" s="6"/>
    </row>
  </sheetData>
  <sheetProtection sheet="1" objects="1" scenarios="1"/>
  <mergeCells count="2">
    <mergeCell ref="A19:C19"/>
    <mergeCell ref="A4:D4"/>
  </mergeCells>
  <phoneticPr fontId="4" type="noConversion"/>
  <conditionalFormatting sqref="B1:B2">
    <cfRule type="beginsWith" dxfId="296" priority="1" operator="beginsWith" text="Enter">
      <formula>LEFT(B1,LEN("Enter"))="Enter"</formula>
    </cfRule>
  </conditionalFormatting>
  <conditionalFormatting sqref="B5">
    <cfRule type="containsText" dxfId="295" priority="117" stopIfTrue="1" operator="containsText" text="Select">
      <formula>NOT(ISERROR(SEARCH("Select",B5)))</formula>
    </cfRule>
  </conditionalFormatting>
  <conditionalFormatting sqref="B6">
    <cfRule type="containsText" dxfId="294" priority="13" stopIfTrue="1" operator="containsText" text="Enter">
      <formula>NOT(ISERROR(SEARCH("Enter",B6)))</formula>
    </cfRule>
  </conditionalFormatting>
  <conditionalFormatting sqref="B8">
    <cfRule type="containsText" dxfId="293" priority="31" stopIfTrue="1" operator="containsText" text="Enter">
      <formula>NOT(ISERROR(SEARCH("Enter",B8)))</formula>
    </cfRule>
  </conditionalFormatting>
  <conditionalFormatting sqref="B10">
    <cfRule type="containsText" dxfId="292" priority="32" stopIfTrue="1" operator="containsText" text="Enter">
      <formula>NOT(ISERROR(SEARCH("Enter",B10)))</formula>
    </cfRule>
  </conditionalFormatting>
  <conditionalFormatting sqref="B12">
    <cfRule type="containsText" dxfId="291" priority="33" stopIfTrue="1" operator="containsText" text="Enter">
      <formula>NOT(ISERROR(SEARCH("Enter",B12)))</formula>
    </cfRule>
  </conditionalFormatting>
  <conditionalFormatting sqref="B14:B15">
    <cfRule type="containsText" dxfId="290" priority="29" stopIfTrue="1" operator="containsText" text="Enter">
      <formula>NOT(ISERROR(SEARCH("Enter",B14)))</formula>
    </cfRule>
  </conditionalFormatting>
  <conditionalFormatting sqref="B20:B22">
    <cfRule type="containsText" dxfId="289" priority="23" operator="containsText" text="Select">
      <formula>NOT(ISERROR(SEARCH("Select",B20)))</formula>
    </cfRule>
    <cfRule type="containsBlanks" dxfId="288" priority="24">
      <formula>LEN(TRIM(B20))=0</formula>
    </cfRule>
  </conditionalFormatting>
  <conditionalFormatting sqref="B23">
    <cfRule type="cellIs" dxfId="287" priority="63" operator="lessThan">
      <formula>3</formula>
    </cfRule>
    <cfRule type="cellIs" dxfId="286" priority="62" operator="equal">
      <formula>3</formula>
    </cfRule>
    <cfRule type="containsText" dxfId="285" priority="61" operator="containsText" text="Calculated">
      <formula>NOT(ISERROR(SEARCH("Calculated",B23)))</formula>
    </cfRule>
  </conditionalFormatting>
  <conditionalFormatting sqref="B24">
    <cfRule type="containsText" dxfId="284" priority="22" stopIfTrue="1" operator="containsText" text="Enter">
      <formula>NOT(ISERROR(SEARCH("Enter",B24)))</formula>
    </cfRule>
  </conditionalFormatting>
  <conditionalFormatting sqref="B26:B28">
    <cfRule type="containsText" dxfId="283" priority="21" stopIfTrue="1" operator="containsText" text="Enter">
      <formula>NOT(ISERROR(SEARCH("Enter",B26)))</formula>
    </cfRule>
  </conditionalFormatting>
  <conditionalFormatting sqref="B29">
    <cfRule type="containsText" dxfId="282" priority="67" stopIfTrue="1" operator="containsText" text="Calculated">
      <formula>NOT(ISERROR(SEARCH("Calculated",B29)))</formula>
    </cfRule>
  </conditionalFormatting>
  <conditionalFormatting sqref="B32">
    <cfRule type="containsText" dxfId="281" priority="20" stopIfTrue="1" operator="containsText" text="Enter">
      <formula>NOT(ISERROR(SEARCH("Enter",B32)))</formula>
    </cfRule>
  </conditionalFormatting>
  <conditionalFormatting sqref="B33">
    <cfRule type="containsText" dxfId="280" priority="18" operator="containsText" text="Select">
      <formula>NOT(ISERROR(SEARCH("Select",B33)))</formula>
    </cfRule>
    <cfRule type="containsBlanks" dxfId="279" priority="19">
      <formula>LEN(TRIM(B33))=0</formula>
    </cfRule>
  </conditionalFormatting>
  <conditionalFormatting sqref="B34:B36">
    <cfRule type="containsText" dxfId="278" priority="17" stopIfTrue="1" operator="containsText" text="Enter">
      <formula>NOT(ISERROR(SEARCH("Enter",B34)))</formula>
    </cfRule>
  </conditionalFormatting>
  <conditionalFormatting sqref="B37">
    <cfRule type="cellIs" dxfId="277" priority="16" operator="greaterThan">
      <formula>130</formula>
    </cfRule>
    <cfRule type="containsText" dxfId="276" priority="15" stopIfTrue="1" operator="containsText" text="Calculated">
      <formula>NOT(ISERROR(SEARCH("Calculated",B37)))</formula>
    </cfRule>
  </conditionalFormatting>
  <conditionalFormatting sqref="B37:B38">
    <cfRule type="containsBlanks" dxfId="275" priority="40">
      <formula>LEN(TRIM(B37))=0</formula>
    </cfRule>
  </conditionalFormatting>
  <conditionalFormatting sqref="B38">
    <cfRule type="beginsWith" dxfId="274" priority="8" operator="beginsWith" text="Calculated">
      <formula>LEFT(B38,LEN("Calculated"))="Calculated"</formula>
    </cfRule>
    <cfRule type="cellIs" dxfId="273" priority="47" operator="lessThan">
      <formula>30</formula>
    </cfRule>
    <cfRule type="cellIs" dxfId="272" priority="48" operator="greaterThan">
      <formula>30</formula>
    </cfRule>
    <cfRule type="beginsWith" dxfId="271" priority="10" operator="beginsWith" text="N/A">
      <formula>LEFT(B38,LEN("N/A"))="N/A"</formula>
    </cfRule>
  </conditionalFormatting>
  <conditionalFormatting sqref="B41:B42">
    <cfRule type="containsBlanks" dxfId="270" priority="3">
      <formula>LEN(TRIM(B41))=0</formula>
    </cfRule>
  </conditionalFormatting>
  <conditionalFormatting sqref="B42">
    <cfRule type="containsText" dxfId="269" priority="2" operator="containsText" text="Select">
      <formula>NOT(ISERROR(SEARCH("Select",B42)))</formula>
    </cfRule>
  </conditionalFormatting>
  <conditionalFormatting sqref="C17">
    <cfRule type="beginsWith" dxfId="268" priority="78" operator="beginsWith" text="No">
      <formula>LEFT(C17,LEN("No"))="No"</formula>
    </cfRule>
  </conditionalFormatting>
  <conditionalFormatting sqref="C18">
    <cfRule type="beginsWith" dxfId="266" priority="11" operator="beginsWith" text="No">
      <formula>LEFT(C18,LEN("No"))="No"</formula>
    </cfRule>
  </conditionalFormatting>
  <conditionalFormatting sqref="C47:C50">
    <cfRule type="containsText" dxfId="265" priority="105" stopIfTrue="1" operator="containsText" text="Enter">
      <formula>NOT(ISERROR(SEARCH("Enter",C47)))</formula>
    </cfRule>
  </conditionalFormatting>
  <conditionalFormatting sqref="C51">
    <cfRule type="beginsWith" dxfId="264" priority="5" operator="beginsWith" text="N/A">
      <formula>LEFT(C51,LEN("N/A"))="N/A"</formula>
    </cfRule>
    <cfRule type="beginsWith" dxfId="263" priority="36" operator="beginsWith" text="No">
      <formula>LEFT(C51,LEN("No"))="No"</formula>
    </cfRule>
  </conditionalFormatting>
  <conditionalFormatting sqref="C51:C52">
    <cfRule type="containsText" dxfId="262" priority="37" operator="containsText" text="Select">
      <formula>NOT(ISERROR(SEARCH("Select",C51)))</formula>
    </cfRule>
    <cfRule type="containsBlanks" dxfId="261" priority="38">
      <formula>LEN(TRIM(C51))=0</formula>
    </cfRule>
  </conditionalFormatting>
  <conditionalFormatting sqref="D29">
    <cfRule type="containsBlanks" dxfId="256" priority="46" stopIfTrue="1">
      <formula>LEN(TRIM(D29))=0</formula>
    </cfRule>
  </conditionalFormatting>
  <conditionalFormatting sqref="D37">
    <cfRule type="expression" dxfId="255" priority="14" stopIfTrue="1">
      <formula>$B$37="Calculated"</formula>
    </cfRule>
    <cfRule type="expression" dxfId="254" priority="121">
      <formula>B37&gt;130</formula>
    </cfRule>
  </conditionalFormatting>
  <conditionalFormatting sqref="D42">
    <cfRule type="expression" dxfId="253" priority="54">
      <formula>$B$42="N/A"</formula>
    </cfRule>
    <cfRule type="expression" dxfId="252" priority="55">
      <formula>$B$42="No"</formula>
    </cfRule>
    <cfRule type="containsBlanks" dxfId="251" priority="57">
      <formula>LEN(TRIM(D42))=0</formula>
    </cfRule>
  </conditionalFormatting>
  <conditionalFormatting sqref="D52">
    <cfRule type="notContainsBlanks" dxfId="250" priority="4">
      <formula>LEN(TRIM(D52))&gt;0</formula>
    </cfRule>
    <cfRule type="expression" dxfId="249" priority="6">
      <formula>$C$52="Yes"</formula>
    </cfRule>
  </conditionalFormatting>
  <hyperlinks>
    <hyperlink ref="B2" location="Veteran" display="Veteran" xr:uid="{33B7CC4E-7548-4F58-A743-CD8172F53AA2}"/>
    <hyperlink ref="B1" location="Part_ID" display="Part_ID" xr:uid="{B47CCC6E-D7D6-430A-B229-4F5C61C80160}"/>
    <hyperlink ref="C6" r:id="rId1" xr:uid="{45B30984-3F0B-4EB2-A6DC-004C3212D46B}"/>
  </hyperlinks>
  <pageMargins left="0.25" right="0" top="0.25" bottom="0.75" header="0.5" footer="0.5"/>
  <pageSetup orientation="portrait" horizontalDpi="4294967295" verticalDpi="4294967295" r:id="rId2"/>
  <headerFooter alignWithMargins="0">
    <oddFooter>&amp;LRevised October 2015&amp;RPage &amp;P</oddFooter>
  </headerFooter>
  <extLst>
    <ext xmlns:x14="http://schemas.microsoft.com/office/spreadsheetml/2009/9/main" uri="{78C0D931-6437-407d-A8EE-F0AAD7539E65}">
      <x14:conditionalFormattings>
        <x14:conditionalFormatting xmlns:xm="http://schemas.microsoft.com/office/excel/2006/main">
          <x14:cfRule type="beginsWith" priority="12" stopIfTrue="1" operator="beginsWith" id="{53BDE858-0A21-435A-ADF5-BEBA243BC3CD}">
            <xm:f>LEFT(C17,LEN("Need"))="Need"</xm:f>
            <x14:dxf>
              <fill>
                <patternFill>
                  <bgColor theme="5" tint="0.79998168889431442"/>
                </patternFill>
              </fill>
            </x14:dxf>
          </x14:cfRule>
          <xm:sqref>C17:C18</xm:sqref>
        </x14:conditionalFormatting>
        <x14:conditionalFormatting xmlns:xm="http://schemas.microsoft.com/office/excel/2006/main">
          <x14:cfRule type="beginsWith" priority="110" stopIfTrue="1" operator="beginsWith" id="{8FF8A7A2-48BC-4CA6-9AEC-40FF624A1888}">
            <xm:f>LEFT(D7,LEN("Need"))="Need"</xm:f>
            <x14:dxf>
              <fill>
                <patternFill>
                  <bgColor theme="5" tint="0.79998168889431442"/>
                </patternFill>
              </fill>
            </x14:dxf>
          </x14:cfRule>
          <xm:sqref>D7</xm:sqref>
        </x14:conditionalFormatting>
        <x14:conditionalFormatting xmlns:xm="http://schemas.microsoft.com/office/excel/2006/main">
          <x14:cfRule type="beginsWith" priority="109" stopIfTrue="1" operator="beginsWith" id="{56877BD7-3209-484E-BECF-A5D7457E8C35}">
            <xm:f>LEFT(D9,LEN("Need"))="Need"</xm:f>
            <x14:dxf>
              <fill>
                <patternFill>
                  <bgColor theme="5" tint="0.79998168889431442"/>
                </patternFill>
              </fill>
            </x14:dxf>
          </x14:cfRule>
          <xm:sqref>D9</xm:sqref>
        </x14:conditionalFormatting>
        <x14:conditionalFormatting xmlns:xm="http://schemas.microsoft.com/office/excel/2006/main">
          <x14:cfRule type="beginsWith" priority="93" stopIfTrue="1" operator="beginsWith" id="{93397FA3-7A83-4A70-8CBB-610464FED38D}">
            <xm:f>LEFT(D12,LEN("Need"))="Need"</xm:f>
            <x14:dxf>
              <fill>
                <patternFill>
                  <bgColor theme="5" tint="0.79998168889431442"/>
                </patternFill>
              </fill>
            </x14:dxf>
          </x14:cfRule>
          <xm:sqref>D12</xm:sqref>
        </x14:conditionalFormatting>
        <x14:conditionalFormatting xmlns:xm="http://schemas.microsoft.com/office/excel/2006/main">
          <x14:cfRule type="beginsWith" priority="92" stopIfTrue="1" operator="beginsWith" id="{3122010D-2708-4A01-8733-6C9F09F32FDC}">
            <xm:f>LEFT(D14,LEN("Need"))="Need"</xm:f>
            <x14:dxf>
              <fill>
                <patternFill>
                  <bgColor theme="5" tint="0.79998168889431442"/>
                </patternFill>
              </fill>
            </x14:dxf>
          </x14:cfRule>
          <xm:sqref>D14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44AFD94-13BC-4801-98AA-B55943EC1698}">
          <x14:formula1>
            <xm:f>References!$C$1:$C$4</xm:f>
          </x14:formula1>
          <xm:sqref>B5</xm:sqref>
        </x14:dataValidation>
        <x14:dataValidation type="list" allowBlank="1" showInputMessage="1" showErrorMessage="1" xr:uid="{03008B28-7E99-483D-B138-45594CDAAD97}">
          <x14:formula1>
            <xm:f>References!$B$1:$B$4</xm:f>
          </x14:formula1>
          <xm:sqref>B20:B22 C51:C52 B33 D42 B41:B42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5472-1050-469B-AB88-76559EA3D571}">
  <sheetPr codeName="Sheet3">
    <pageSetUpPr fitToPage="1"/>
  </sheetPr>
  <dimension ref="A1:I73"/>
  <sheetViews>
    <sheetView topLeftCell="A31" zoomScale="130" zoomScaleNormal="130" workbookViewId="0">
      <selection activeCell="A50" sqref="A50"/>
    </sheetView>
  </sheetViews>
  <sheetFormatPr defaultRowHeight="12.75" x14ac:dyDescent="0.2"/>
  <cols>
    <col min="1" max="1" width="49.7109375" customWidth="1"/>
    <col min="2" max="2" width="43.42578125" bestFit="1" customWidth="1"/>
    <col min="3" max="3" width="16.85546875" bestFit="1" customWidth="1"/>
    <col min="4" max="4" width="30.5703125" customWidth="1"/>
    <col min="5" max="5" width="12.42578125" bestFit="1" customWidth="1"/>
  </cols>
  <sheetData>
    <row r="1" spans="1:6" x14ac:dyDescent="0.2">
      <c r="A1" s="34" t="s">
        <v>15</v>
      </c>
      <c r="B1" t="str">
        <f>IF(Part_ID="Enter Here","Enter on Settings (Hyperlink here)",Part_ID)</f>
        <v>Enter on Settings (Hyperlink here)</v>
      </c>
    </row>
    <row r="2" spans="1:6" x14ac:dyDescent="0.2">
      <c r="A2" s="58" t="s">
        <v>13</v>
      </c>
      <c r="B2" t="str">
        <f>IF(Veteran="Select Yes/No/NA","Enter on Settings (Hyperlink here)",Veteran)</f>
        <v>Enter on Settings (Hyperlink here)</v>
      </c>
    </row>
    <row r="3" spans="1:6" ht="13.5" thickBot="1" x14ac:dyDescent="0.25"/>
    <row r="4" spans="1:6" ht="15.75" x14ac:dyDescent="0.25">
      <c r="A4" s="166" t="s">
        <v>66</v>
      </c>
      <c r="B4" s="139"/>
      <c r="C4" s="139"/>
      <c r="D4" s="145"/>
      <c r="F4" s="49"/>
    </row>
    <row r="5" spans="1:6" ht="20.25" customHeight="1" x14ac:dyDescent="0.2">
      <c r="A5" s="147" t="s">
        <v>67</v>
      </c>
      <c r="B5" s="138"/>
      <c r="C5" s="143"/>
      <c r="D5" s="146"/>
    </row>
    <row r="6" spans="1:6" x14ac:dyDescent="0.2">
      <c r="A6" s="147" t="s">
        <v>68</v>
      </c>
      <c r="B6" s="167" t="s">
        <v>69</v>
      </c>
      <c r="C6" s="168"/>
      <c r="D6" s="146"/>
    </row>
    <row r="7" spans="1:6" x14ac:dyDescent="0.2">
      <c r="A7" s="147"/>
      <c r="B7" s="143"/>
      <c r="C7" s="143"/>
      <c r="D7" s="146"/>
    </row>
    <row r="8" spans="1:6" x14ac:dyDescent="0.2">
      <c r="A8" s="147" t="s">
        <v>70</v>
      </c>
      <c r="B8" s="143"/>
      <c r="C8" s="143"/>
      <c r="D8" s="146"/>
    </row>
    <row r="9" spans="1:6" ht="25.5" x14ac:dyDescent="0.2">
      <c r="A9" s="147" t="s">
        <v>71</v>
      </c>
      <c r="B9" s="148" t="s">
        <v>37</v>
      </c>
      <c r="C9" s="148" t="s">
        <v>54</v>
      </c>
      <c r="D9" s="169" t="s">
        <v>72</v>
      </c>
    </row>
    <row r="10" spans="1:6" ht="25.5" x14ac:dyDescent="0.2">
      <c r="A10" s="170" t="s">
        <v>73</v>
      </c>
      <c r="B10" s="171" t="s">
        <v>74</v>
      </c>
      <c r="C10" s="138" t="s">
        <v>14</v>
      </c>
      <c r="D10" s="146"/>
    </row>
    <row r="11" spans="1:6" ht="25.5" x14ac:dyDescent="0.2">
      <c r="A11" s="170" t="s">
        <v>75</v>
      </c>
      <c r="B11" s="171" t="s">
        <v>74</v>
      </c>
      <c r="C11" s="138" t="s">
        <v>14</v>
      </c>
      <c r="D11" s="146"/>
    </row>
    <row r="12" spans="1:6" ht="25.5" x14ac:dyDescent="0.2">
      <c r="A12" s="170" t="s">
        <v>76</v>
      </c>
      <c r="B12" s="172" t="s">
        <v>77</v>
      </c>
      <c r="C12" s="138" t="s">
        <v>14</v>
      </c>
      <c r="D12" s="146"/>
    </row>
    <row r="13" spans="1:6" ht="25.5" x14ac:dyDescent="0.2">
      <c r="A13" s="170" t="s">
        <v>78</v>
      </c>
      <c r="B13" s="172" t="s">
        <v>79</v>
      </c>
      <c r="C13" s="138" t="s">
        <v>14</v>
      </c>
      <c r="D13" s="146"/>
    </row>
    <row r="14" spans="1:6" x14ac:dyDescent="0.2">
      <c r="A14" s="170" t="s">
        <v>80</v>
      </c>
      <c r="B14" s="172" t="s">
        <v>81</v>
      </c>
      <c r="C14" s="138" t="s">
        <v>14</v>
      </c>
      <c r="D14" s="146"/>
    </row>
    <row r="15" spans="1:6" ht="25.5" x14ac:dyDescent="0.2">
      <c r="A15" s="170" t="s">
        <v>82</v>
      </c>
      <c r="B15" s="172" t="s">
        <v>83</v>
      </c>
      <c r="C15" s="138" t="s">
        <v>14</v>
      </c>
      <c r="D15" s="146"/>
    </row>
    <row r="16" spans="1:6" x14ac:dyDescent="0.2">
      <c r="A16" s="170"/>
      <c r="B16" s="173" t="s">
        <v>84</v>
      </c>
      <c r="C16" s="78" t="str" cm="1">
        <f t="array" ref="C16">IF(OR(C10:C15="Select Yes/No/NA"),"Calculated",COUNTIF(C10:C15,"Yes"))</f>
        <v>Calculated</v>
      </c>
      <c r="D16" s="146"/>
    </row>
    <row r="17" spans="1:5" x14ac:dyDescent="0.2">
      <c r="A17" s="170"/>
      <c r="B17" s="175"/>
      <c r="C17" s="175"/>
      <c r="D17" s="146"/>
    </row>
    <row r="18" spans="1:5" x14ac:dyDescent="0.2">
      <c r="A18" s="147" t="s">
        <v>85</v>
      </c>
      <c r="B18" s="175"/>
      <c r="C18" s="143"/>
      <c r="D18" s="146"/>
    </row>
    <row r="19" spans="1:5" x14ac:dyDescent="0.2">
      <c r="A19" s="176" t="s">
        <v>86</v>
      </c>
      <c r="B19" s="143"/>
      <c r="C19" s="137" t="s">
        <v>56</v>
      </c>
      <c r="D19" s="146"/>
      <c r="E19" s="34"/>
    </row>
    <row r="20" spans="1:5" x14ac:dyDescent="0.2">
      <c r="A20" s="176" t="s">
        <v>87</v>
      </c>
      <c r="B20" s="143"/>
      <c r="C20" s="138"/>
      <c r="D20" s="146"/>
    </row>
    <row r="21" spans="1:5" x14ac:dyDescent="0.2">
      <c r="A21" s="176" t="s">
        <v>88</v>
      </c>
      <c r="B21" s="143"/>
      <c r="C21" s="177"/>
      <c r="D21" s="146"/>
    </row>
    <row r="22" spans="1:5" x14ac:dyDescent="0.2">
      <c r="A22" s="176" t="s">
        <v>89</v>
      </c>
      <c r="B22" s="143"/>
      <c r="C22" s="137" t="s">
        <v>56</v>
      </c>
      <c r="D22" s="146"/>
    </row>
    <row r="23" spans="1:5" ht="29.25" customHeight="1" thickBot="1" x14ac:dyDescent="0.25">
      <c r="A23" s="178" t="s">
        <v>90</v>
      </c>
      <c r="B23" s="179" t="s">
        <v>428</v>
      </c>
      <c r="C23" s="138" t="s">
        <v>14</v>
      </c>
      <c r="D23" s="146"/>
    </row>
    <row r="24" spans="1:5" ht="14.25" customHeight="1" x14ac:dyDescent="0.2">
      <c r="A24" s="180"/>
      <c r="B24" s="181"/>
      <c r="C24" s="139"/>
      <c r="D24" s="139"/>
    </row>
    <row r="25" spans="1:5" ht="13.5" thickBot="1" x14ac:dyDescent="0.25">
      <c r="A25" s="143"/>
      <c r="B25" s="143"/>
      <c r="C25" s="143"/>
      <c r="D25" s="143"/>
    </row>
    <row r="26" spans="1:5" ht="15.75" x14ac:dyDescent="0.25">
      <c r="A26" s="166" t="s">
        <v>429</v>
      </c>
      <c r="B26" s="139"/>
      <c r="C26" s="139"/>
      <c r="D26" s="145"/>
    </row>
    <row r="27" spans="1:5" x14ac:dyDescent="0.2">
      <c r="A27" s="176"/>
      <c r="B27" s="148" t="s">
        <v>37</v>
      </c>
      <c r="C27" s="148" t="s">
        <v>54</v>
      </c>
      <c r="D27" s="169" t="s">
        <v>55</v>
      </c>
    </row>
    <row r="28" spans="1:5" ht="25.5" x14ac:dyDescent="0.2">
      <c r="A28" s="176" t="s">
        <v>91</v>
      </c>
      <c r="B28" s="152" t="s">
        <v>92</v>
      </c>
      <c r="C28" s="138" t="s">
        <v>14</v>
      </c>
      <c r="D28" s="146"/>
    </row>
    <row r="29" spans="1:5" ht="25.5" x14ac:dyDescent="0.2">
      <c r="A29" s="176" t="s">
        <v>93</v>
      </c>
      <c r="B29" s="152" t="s">
        <v>94</v>
      </c>
      <c r="C29" s="138" t="s">
        <v>95</v>
      </c>
      <c r="D29" s="146"/>
      <c r="E29" s="33"/>
    </row>
    <row r="30" spans="1:5" x14ac:dyDescent="0.2">
      <c r="A30" s="176" t="s">
        <v>96</v>
      </c>
      <c r="B30" s="143"/>
      <c r="C30" s="138" t="s">
        <v>14</v>
      </c>
      <c r="D30" s="146"/>
      <c r="E30" s="33"/>
    </row>
    <row r="31" spans="1:5" ht="51" x14ac:dyDescent="0.2">
      <c r="A31" s="142" t="s">
        <v>97</v>
      </c>
      <c r="B31" s="152" t="s">
        <v>482</v>
      </c>
      <c r="C31" s="193" t="s">
        <v>98</v>
      </c>
      <c r="D31" s="146"/>
      <c r="E31" s="33"/>
    </row>
    <row r="32" spans="1:5" x14ac:dyDescent="0.2">
      <c r="A32" s="176" t="s">
        <v>99</v>
      </c>
      <c r="B32" s="143"/>
      <c r="C32" s="138" t="s">
        <v>14</v>
      </c>
      <c r="D32" s="146"/>
      <c r="E32" s="33"/>
    </row>
    <row r="33" spans="1:7" x14ac:dyDescent="0.2">
      <c r="A33" s="176" t="s">
        <v>100</v>
      </c>
      <c r="B33" s="143"/>
      <c r="C33" s="138" t="s">
        <v>14</v>
      </c>
      <c r="D33" s="146"/>
      <c r="E33" s="33"/>
    </row>
    <row r="34" spans="1:7" x14ac:dyDescent="0.2">
      <c r="A34" s="176" t="s">
        <v>101</v>
      </c>
      <c r="B34" s="143"/>
      <c r="C34" s="138" t="s">
        <v>14</v>
      </c>
      <c r="D34" s="146"/>
      <c r="E34" s="34"/>
    </row>
    <row r="35" spans="1:7" x14ac:dyDescent="0.2">
      <c r="A35" s="176" t="s">
        <v>102</v>
      </c>
      <c r="B35" s="143"/>
      <c r="C35" s="138" t="s">
        <v>14</v>
      </c>
      <c r="D35" s="146"/>
      <c r="E35" s="34"/>
    </row>
    <row r="36" spans="1:7" x14ac:dyDescent="0.2">
      <c r="A36" s="176" t="s">
        <v>483</v>
      </c>
      <c r="B36" s="143"/>
      <c r="C36" s="138" t="s">
        <v>14</v>
      </c>
      <c r="D36" s="146"/>
      <c r="E36" s="33"/>
    </row>
    <row r="37" spans="1:7" x14ac:dyDescent="0.2">
      <c r="A37" s="176" t="s">
        <v>103</v>
      </c>
      <c r="B37" s="143" t="s">
        <v>104</v>
      </c>
      <c r="C37" s="136" t="s">
        <v>14</v>
      </c>
      <c r="D37" s="146"/>
      <c r="E37" s="34"/>
    </row>
    <row r="38" spans="1:7" x14ac:dyDescent="0.2">
      <c r="A38" s="176" t="s">
        <v>105</v>
      </c>
      <c r="B38" s="168" t="s">
        <v>106</v>
      </c>
      <c r="C38" s="138" t="s">
        <v>14</v>
      </c>
      <c r="D38" s="146"/>
      <c r="E38" s="34"/>
    </row>
    <row r="39" spans="1:7" x14ac:dyDescent="0.2">
      <c r="A39" s="176" t="s">
        <v>107</v>
      </c>
      <c r="B39" s="168" t="s">
        <v>108</v>
      </c>
      <c r="C39" s="138" t="s">
        <v>14</v>
      </c>
      <c r="D39" s="146"/>
      <c r="E39" s="34"/>
    </row>
    <row r="40" spans="1:7" ht="25.5" x14ac:dyDescent="0.2">
      <c r="A40" s="176" t="s">
        <v>109</v>
      </c>
      <c r="B40" s="152" t="s">
        <v>430</v>
      </c>
      <c r="C40" s="138" t="s">
        <v>14</v>
      </c>
      <c r="D40" s="146"/>
      <c r="E40" s="33"/>
      <c r="G40" s="34"/>
    </row>
    <row r="41" spans="1:7" ht="25.5" x14ac:dyDescent="0.2">
      <c r="A41" s="176" t="s">
        <v>110</v>
      </c>
      <c r="B41" s="152" t="s">
        <v>111</v>
      </c>
      <c r="C41" s="138" t="s">
        <v>14</v>
      </c>
      <c r="D41" s="146"/>
      <c r="E41" s="38"/>
    </row>
    <row r="42" spans="1:7" x14ac:dyDescent="0.2">
      <c r="A42" s="176" t="s">
        <v>434</v>
      </c>
      <c r="B42" s="143"/>
      <c r="C42" s="177"/>
      <c r="D42" s="146"/>
    </row>
    <row r="43" spans="1:7" ht="13.5" thickBot="1" x14ac:dyDescent="0.25">
      <c r="A43" s="182" t="s">
        <v>112</v>
      </c>
      <c r="B43" s="183"/>
      <c r="C43" s="184"/>
      <c r="D43" s="157"/>
    </row>
    <row r="44" spans="1:7" ht="13.5" thickBot="1" x14ac:dyDescent="0.25">
      <c r="A44" s="170"/>
      <c r="B44" s="143"/>
      <c r="C44" s="143"/>
      <c r="D44" s="139"/>
    </row>
    <row r="45" spans="1:7" ht="15.75" x14ac:dyDescent="0.25">
      <c r="A45" s="166" t="s">
        <v>431</v>
      </c>
      <c r="B45" s="185"/>
      <c r="C45" s="139"/>
      <c r="D45" s="145"/>
    </row>
    <row r="46" spans="1:7" x14ac:dyDescent="0.2">
      <c r="A46" s="186"/>
      <c r="B46" s="148" t="s">
        <v>37</v>
      </c>
      <c r="C46" s="148" t="s">
        <v>54</v>
      </c>
      <c r="D46" s="165" t="s">
        <v>55</v>
      </c>
    </row>
    <row r="47" spans="1:7" ht="25.5" x14ac:dyDescent="0.2">
      <c r="A47" s="176" t="s">
        <v>91</v>
      </c>
      <c r="B47" s="152" t="s">
        <v>92</v>
      </c>
      <c r="C47" s="138" t="s">
        <v>14</v>
      </c>
      <c r="D47" s="146"/>
    </row>
    <row r="48" spans="1:7" ht="25.5" x14ac:dyDescent="0.2">
      <c r="A48" s="176" t="s">
        <v>93</v>
      </c>
      <c r="B48" s="152" t="s">
        <v>94</v>
      </c>
      <c r="C48" s="136" t="s">
        <v>95</v>
      </c>
      <c r="D48" s="146"/>
      <c r="E48" s="33"/>
    </row>
    <row r="49" spans="1:9" x14ac:dyDescent="0.2">
      <c r="A49" s="187" t="s">
        <v>113</v>
      </c>
      <c r="B49" s="152" t="s">
        <v>114</v>
      </c>
      <c r="C49" s="167" t="s">
        <v>14</v>
      </c>
      <c r="D49" s="146"/>
    </row>
    <row r="50" spans="1:9" x14ac:dyDescent="0.2">
      <c r="A50" s="176" t="s">
        <v>115</v>
      </c>
      <c r="B50" s="152" t="s">
        <v>116</v>
      </c>
      <c r="C50" s="138" t="s">
        <v>14</v>
      </c>
      <c r="D50" s="146"/>
      <c r="E50" s="33"/>
    </row>
    <row r="51" spans="1:9" x14ac:dyDescent="0.2">
      <c r="A51" s="176" t="s">
        <v>117</v>
      </c>
      <c r="B51" s="148"/>
      <c r="C51" s="138" t="s">
        <v>14</v>
      </c>
      <c r="D51" s="164"/>
      <c r="E51" s="34"/>
      <c r="I51" s="33"/>
    </row>
    <row r="52" spans="1:9" ht="89.25" x14ac:dyDescent="0.2">
      <c r="A52" s="142" t="s">
        <v>97</v>
      </c>
      <c r="B52" s="172" t="s">
        <v>118</v>
      </c>
      <c r="C52" s="193" t="s">
        <v>98</v>
      </c>
      <c r="D52" s="188"/>
      <c r="E52" s="34"/>
      <c r="I52" s="33"/>
    </row>
    <row r="53" spans="1:9" x14ac:dyDescent="0.2">
      <c r="A53" s="176" t="s">
        <v>99</v>
      </c>
      <c r="B53" s="148"/>
      <c r="C53" s="138" t="s">
        <v>14</v>
      </c>
      <c r="D53" s="164"/>
      <c r="E53" s="34"/>
    </row>
    <row r="54" spans="1:9" ht="38.25" x14ac:dyDescent="0.2">
      <c r="A54" s="176" t="s">
        <v>100</v>
      </c>
      <c r="B54" s="152" t="s">
        <v>119</v>
      </c>
      <c r="C54" s="138" t="s">
        <v>14</v>
      </c>
      <c r="D54" s="146"/>
      <c r="E54" s="34"/>
    </row>
    <row r="55" spans="1:9" ht="12.75" customHeight="1" x14ac:dyDescent="0.2">
      <c r="A55" s="170" t="s">
        <v>120</v>
      </c>
      <c r="B55" s="143"/>
      <c r="C55" s="138" t="s">
        <v>14</v>
      </c>
      <c r="D55" s="146"/>
      <c r="E55" s="34"/>
    </row>
    <row r="56" spans="1:9" ht="25.5" x14ac:dyDescent="0.2">
      <c r="A56" s="176" t="s">
        <v>121</v>
      </c>
      <c r="B56" s="152" t="s">
        <v>122</v>
      </c>
      <c r="C56" s="138" t="s">
        <v>14</v>
      </c>
      <c r="D56" s="146"/>
      <c r="E56" s="33"/>
    </row>
    <row r="57" spans="1:9" ht="38.25" x14ac:dyDescent="0.2">
      <c r="A57" s="176" t="s">
        <v>105</v>
      </c>
      <c r="B57" s="152" t="s">
        <v>123</v>
      </c>
      <c r="C57" s="138" t="s">
        <v>14</v>
      </c>
      <c r="D57" s="146"/>
      <c r="E57" s="34"/>
    </row>
    <row r="58" spans="1:9" ht="25.5" x14ac:dyDescent="0.2">
      <c r="A58" s="176" t="s">
        <v>107</v>
      </c>
      <c r="B58" s="152" t="s">
        <v>124</v>
      </c>
      <c r="C58" s="138" t="s">
        <v>14</v>
      </c>
      <c r="D58" s="146"/>
      <c r="E58" s="34"/>
    </row>
    <row r="59" spans="1:9" x14ac:dyDescent="0.2">
      <c r="A59" s="176" t="s">
        <v>109</v>
      </c>
      <c r="B59" s="152" t="s">
        <v>125</v>
      </c>
      <c r="C59" s="138" t="s">
        <v>14</v>
      </c>
      <c r="D59" s="146"/>
      <c r="E59" s="34"/>
    </row>
    <row r="60" spans="1:9" ht="25.5" x14ac:dyDescent="0.2">
      <c r="A60" s="176" t="s">
        <v>110</v>
      </c>
      <c r="B60" s="152" t="s">
        <v>111</v>
      </c>
      <c r="C60" s="138" t="s">
        <v>14</v>
      </c>
      <c r="D60" s="146"/>
      <c r="E60" s="34"/>
    </row>
    <row r="61" spans="1:9" ht="26.25" customHeight="1" thickBot="1" x14ac:dyDescent="0.25">
      <c r="A61" s="261" t="s">
        <v>126</v>
      </c>
      <c r="B61" s="262"/>
      <c r="C61" s="262"/>
      <c r="D61" s="263"/>
    </row>
    <row r="62" spans="1:9" ht="13.5" thickBot="1" x14ac:dyDescent="0.25">
      <c r="A62" s="170"/>
      <c r="B62" s="143"/>
      <c r="C62" s="143"/>
      <c r="D62" s="143"/>
    </row>
    <row r="63" spans="1:9" ht="15.75" x14ac:dyDescent="0.25">
      <c r="A63" s="166" t="s">
        <v>432</v>
      </c>
      <c r="B63" s="139"/>
      <c r="C63" s="139"/>
      <c r="D63" s="145"/>
      <c r="E63" s="34"/>
    </row>
    <row r="64" spans="1:9" ht="15" x14ac:dyDescent="0.2">
      <c r="A64" s="189"/>
      <c r="B64" s="148" t="s">
        <v>37</v>
      </c>
      <c r="C64" s="148" t="s">
        <v>54</v>
      </c>
      <c r="D64" s="165" t="s">
        <v>55</v>
      </c>
      <c r="E64" s="34"/>
    </row>
    <row r="65" spans="1:5" ht="25.5" x14ac:dyDescent="0.2">
      <c r="A65" s="176" t="s">
        <v>91</v>
      </c>
      <c r="B65" s="152" t="s">
        <v>92</v>
      </c>
      <c r="C65" s="136" t="s">
        <v>14</v>
      </c>
      <c r="D65" s="146"/>
      <c r="E65" s="34"/>
    </row>
    <row r="66" spans="1:5" ht="38.25" x14ac:dyDescent="0.2">
      <c r="A66" s="176" t="s">
        <v>93</v>
      </c>
      <c r="B66" s="152" t="s">
        <v>127</v>
      </c>
      <c r="C66" s="136" t="s">
        <v>95</v>
      </c>
      <c r="D66" s="146"/>
    </row>
    <row r="67" spans="1:5" x14ac:dyDescent="0.2">
      <c r="A67" s="187" t="s">
        <v>113</v>
      </c>
      <c r="B67" s="152" t="s">
        <v>114</v>
      </c>
      <c r="C67" s="167" t="s">
        <v>14</v>
      </c>
      <c r="D67" s="146"/>
    </row>
    <row r="68" spans="1:5" ht="12.75" customHeight="1" x14ac:dyDescent="0.2">
      <c r="A68" s="190" t="s">
        <v>128</v>
      </c>
      <c r="B68" s="168"/>
      <c r="C68" s="138" t="s">
        <v>14</v>
      </c>
      <c r="D68" s="146"/>
    </row>
    <row r="69" spans="1:5" ht="12.75" customHeight="1" x14ac:dyDescent="0.2">
      <c r="A69" s="190" t="s">
        <v>129</v>
      </c>
      <c r="B69" s="168" t="s">
        <v>130</v>
      </c>
      <c r="C69" s="138" t="s">
        <v>14</v>
      </c>
      <c r="D69" s="146"/>
    </row>
    <row r="70" spans="1:5" ht="12.75" customHeight="1" x14ac:dyDescent="0.2">
      <c r="A70" s="190" t="s">
        <v>131</v>
      </c>
      <c r="B70" s="168"/>
      <c r="C70" s="138" t="s">
        <v>14</v>
      </c>
      <c r="D70" s="146"/>
    </row>
    <row r="71" spans="1:5" x14ac:dyDescent="0.2">
      <c r="A71" s="176" t="s">
        <v>132</v>
      </c>
      <c r="B71" s="143"/>
      <c r="C71" s="138" t="s">
        <v>14</v>
      </c>
      <c r="D71" s="146"/>
    </row>
    <row r="72" spans="1:5" ht="39" thickBot="1" x14ac:dyDescent="0.25">
      <c r="A72" s="182" t="s">
        <v>133</v>
      </c>
      <c r="B72" s="191" t="s">
        <v>433</v>
      </c>
      <c r="C72" s="183" t="s">
        <v>14</v>
      </c>
      <c r="D72" s="192"/>
    </row>
    <row r="73" spans="1:5" x14ac:dyDescent="0.2">
      <c r="A73" s="46"/>
    </row>
  </sheetData>
  <sheetProtection sheet="1" objects="1" scenarios="1"/>
  <mergeCells count="1">
    <mergeCell ref="A61:D61"/>
  </mergeCells>
  <conditionalFormatting sqref="B1:B2">
    <cfRule type="beginsWith" dxfId="248" priority="4" operator="beginsWith" text="Enter">
      <formula>LEFT(B1,LEN("Enter"))="Enter"</formula>
    </cfRule>
  </conditionalFormatting>
  <conditionalFormatting sqref="B5">
    <cfRule type="containsBlanks" dxfId="247" priority="5">
      <formula>LEN(TRIM(B5))=0</formula>
    </cfRule>
  </conditionalFormatting>
  <conditionalFormatting sqref="B6">
    <cfRule type="containsText" dxfId="246" priority="102" operator="containsText" text="Select Training">
      <formula>NOT(ISERROR(SEARCH("Select Training",B6)))</formula>
    </cfRule>
  </conditionalFormatting>
  <conditionalFormatting sqref="C10:C15">
    <cfRule type="beginsWith" dxfId="245" priority="21" operator="beginsWith" text="No">
      <formula>LEFT(C10,LEN("No"))="No"</formula>
    </cfRule>
    <cfRule type="containsText" dxfId="244" priority="89" operator="containsText" text="Select">
      <formula>NOT(ISERROR(SEARCH("Select",C10)))</formula>
    </cfRule>
    <cfRule type="containsBlanks" dxfId="243" priority="90">
      <formula>LEN(TRIM(C10))=0</formula>
    </cfRule>
  </conditionalFormatting>
  <conditionalFormatting sqref="C16">
    <cfRule type="cellIs" dxfId="242" priority="141" operator="equal">
      <formula>6</formula>
    </cfRule>
    <cfRule type="beginsWith" dxfId="241" priority="139" operator="beginsWith" text="Calculated">
      <formula>LEFT(C16,LEN("Calculated"))="Calculated"</formula>
    </cfRule>
    <cfRule type="cellIs" dxfId="240" priority="140" operator="lessThan">
      <formula>6</formula>
    </cfRule>
  </conditionalFormatting>
  <conditionalFormatting sqref="C19">
    <cfRule type="containsText" dxfId="239" priority="103" stopIfTrue="1" operator="containsText" text="Enter">
      <formula>NOT(ISERROR(SEARCH("Enter",C19)))</formula>
    </cfRule>
  </conditionalFormatting>
  <conditionalFormatting sqref="C20:C21">
    <cfRule type="containsBlanks" dxfId="238" priority="79">
      <formula>LEN(TRIM(C20))=0</formula>
    </cfRule>
  </conditionalFormatting>
  <conditionalFormatting sqref="C22">
    <cfRule type="containsText" dxfId="237" priority="86" stopIfTrue="1" operator="containsText" text="Enter">
      <formula>NOT(ISERROR(SEARCH("Enter",C22)))</formula>
    </cfRule>
  </conditionalFormatting>
  <conditionalFormatting sqref="C23">
    <cfRule type="containsText" dxfId="236" priority="22" operator="containsText" text="Select">
      <formula>NOT(ISERROR(SEARCH("Select",C23)))</formula>
    </cfRule>
    <cfRule type="containsBlanks" dxfId="235" priority="23">
      <formula>LEN(TRIM(C23))=0</formula>
    </cfRule>
  </conditionalFormatting>
  <conditionalFormatting sqref="C28">
    <cfRule type="containsBlanks" dxfId="234" priority="77">
      <formula>LEN(TRIM(C28))=0</formula>
    </cfRule>
  </conditionalFormatting>
  <conditionalFormatting sqref="C30">
    <cfRule type="containsBlanks" dxfId="233" priority="52">
      <formula>LEN(TRIM(C30))=0</formula>
    </cfRule>
  </conditionalFormatting>
  <conditionalFormatting sqref="C32:C41">
    <cfRule type="containsText" dxfId="232" priority="49" operator="containsText" text="Select">
      <formula>NOT(ISERROR(SEARCH("Select",C32)))</formula>
    </cfRule>
  </conditionalFormatting>
  <conditionalFormatting sqref="C35:C37">
    <cfRule type="beginsWith" dxfId="231" priority="14" operator="beginsWith" text="No">
      <formula>LEFT(C35,LEN("No"))="No"</formula>
    </cfRule>
  </conditionalFormatting>
  <conditionalFormatting sqref="C38:C39">
    <cfRule type="beginsWith" dxfId="230" priority="50" operator="beginsWith" text="Yes">
      <formula>LEFT(C38,LEN("Yes"))="Yes"</formula>
    </cfRule>
  </conditionalFormatting>
  <conditionalFormatting sqref="C42:C43">
    <cfRule type="containsBlanks" dxfId="229" priority="17">
      <formula>LEN(TRIM(C42))=0</formula>
    </cfRule>
  </conditionalFormatting>
  <conditionalFormatting sqref="C47">
    <cfRule type="containsBlanks" dxfId="228" priority="47">
      <formula>LEN(TRIM(C47))=0</formula>
    </cfRule>
  </conditionalFormatting>
  <conditionalFormatting sqref="C47:C51 C28:C30">
    <cfRule type="containsText" dxfId="227" priority="51" operator="containsText" text="Select">
      <formula>NOT(ISERROR(SEARCH("Select",C28)))</formula>
    </cfRule>
  </conditionalFormatting>
  <conditionalFormatting sqref="C49">
    <cfRule type="containsBlanks" dxfId="226" priority="28">
      <formula>LEN(TRIM(C49))=0</formula>
    </cfRule>
  </conditionalFormatting>
  <conditionalFormatting sqref="C49:C50">
    <cfRule type="beginsWith" dxfId="225" priority="13" operator="beginsWith" text="No">
      <formula>LEFT(C49,LEN("No"))="No"</formula>
    </cfRule>
  </conditionalFormatting>
  <conditionalFormatting sqref="C53:C56">
    <cfRule type="containsText" dxfId="224" priority="39" operator="containsText" text="Select">
      <formula>NOT(ISERROR(SEARCH("Select",C53)))</formula>
    </cfRule>
  </conditionalFormatting>
  <conditionalFormatting sqref="C56">
    <cfRule type="beginsWith" dxfId="223" priority="12" operator="beginsWith" text="No">
      <formula>LEFT(C56,LEN("No"))="No"</formula>
    </cfRule>
  </conditionalFormatting>
  <conditionalFormatting sqref="C57">
    <cfRule type="beginsWith" dxfId="222" priority="38" operator="beginsWith" text="Select">
      <formula>LEFT(C57,LEN("Select"))="Select"</formula>
    </cfRule>
    <cfRule type="beginsWith" dxfId="221" priority="122" operator="beginsWith" text="Yes">
      <formula>LEFT(C57,LEN("Yes"))="Yes"</formula>
    </cfRule>
  </conditionalFormatting>
  <conditionalFormatting sqref="C58:C59">
    <cfRule type="containsBlanks" dxfId="220" priority="35">
      <formula>LEN(TRIM(C58))=0</formula>
    </cfRule>
    <cfRule type="containsText" dxfId="219" priority="34" operator="containsText" text="Select">
      <formula>NOT(ISERROR(SEARCH("Select",C58)))</formula>
    </cfRule>
  </conditionalFormatting>
  <conditionalFormatting sqref="C59">
    <cfRule type="beginsWith" dxfId="218" priority="33" operator="beginsWith" text="No">
      <formula>LEFT(C59,LEN("No"))="No"</formula>
    </cfRule>
  </conditionalFormatting>
  <conditionalFormatting sqref="C60">
    <cfRule type="containsBlanks" dxfId="217" priority="32">
      <formula>LEN(TRIM(C60))=0</formula>
    </cfRule>
    <cfRule type="containsText" dxfId="216" priority="31" operator="containsText" text="Select">
      <formula>NOT(ISERROR(SEARCH("Select",C60)))</formula>
    </cfRule>
  </conditionalFormatting>
  <conditionalFormatting sqref="C65">
    <cfRule type="containsBlanks" dxfId="215" priority="73">
      <formula>LEN(TRIM(C65))=0</formula>
    </cfRule>
  </conditionalFormatting>
  <conditionalFormatting sqref="C65:C67">
    <cfRule type="containsText" dxfId="214" priority="3" operator="containsText" text="Select">
      <formula>NOT(ISERROR(SEARCH("Select",C65)))</formula>
    </cfRule>
  </conditionalFormatting>
  <conditionalFormatting sqref="C67">
    <cfRule type="containsBlanks" dxfId="213" priority="2">
      <formula>LEN(TRIM(C67))=0</formula>
    </cfRule>
    <cfRule type="beginsWith" dxfId="212" priority="1" operator="beginsWith" text="No">
      <formula>LEFT(C67,LEN("No"))="No"</formula>
    </cfRule>
  </conditionalFormatting>
  <conditionalFormatting sqref="C68:C72">
    <cfRule type="containsText" dxfId="211" priority="11" operator="containsText" text="Select">
      <formula>NOT(ISERROR(SEARCH("Select",C68)))</formula>
    </cfRule>
  </conditionalFormatting>
  <conditionalFormatting sqref="C72">
    <cfRule type="beginsWith" dxfId="210" priority="6" operator="beginsWith" text="No">
      <formula>LEFT(C72,LEN("No"))="No"</formula>
    </cfRule>
  </conditionalFormatting>
  <conditionalFormatting sqref="D10">
    <cfRule type="expression" dxfId="209" priority="153">
      <formula>$C$10="No"</formula>
    </cfRule>
  </conditionalFormatting>
  <conditionalFormatting sqref="D11">
    <cfRule type="top10" dxfId="208" priority="154" rank="10"/>
  </conditionalFormatting>
  <conditionalFormatting sqref="D12">
    <cfRule type="expression" dxfId="207" priority="155">
      <formula>$C$12="No"</formula>
    </cfRule>
  </conditionalFormatting>
  <conditionalFormatting sqref="D13">
    <cfRule type="expression" dxfId="206" priority="156">
      <formula>$C$13="No"</formula>
    </cfRule>
  </conditionalFormatting>
  <conditionalFormatting sqref="D14">
    <cfRule type="expression" dxfId="205" priority="157">
      <formula>$C$14="No"</formula>
    </cfRule>
  </conditionalFormatting>
  <conditionalFormatting sqref="D15">
    <cfRule type="expression" dxfId="204" priority="158">
      <formula>$C$15="No"</formula>
    </cfRule>
  </conditionalFormatting>
  <conditionalFormatting sqref="D23">
    <cfRule type="notContainsBlanks" dxfId="203" priority="20">
      <formula>LEN(TRIM(D23))&gt;0</formula>
    </cfRule>
    <cfRule type="expression" dxfId="202" priority="159">
      <formula>$C$23="Yes"</formula>
    </cfRule>
  </conditionalFormatting>
  <conditionalFormatting sqref="D72">
    <cfRule type="notContainsBlanks" dxfId="201" priority="8">
      <formula>LEN(TRIM(D72))&gt;0</formula>
    </cfRule>
    <cfRule type="expression" dxfId="200" priority="160">
      <formula>$C$72="No"</formula>
    </cfRule>
  </conditionalFormatting>
  <hyperlinks>
    <hyperlink ref="B2" location="Veteran" display="Veteran" xr:uid="{84B04612-F911-4D6A-A407-3140B549C901}"/>
    <hyperlink ref="B1" location="Part_ID" display="Part_ID" xr:uid="{C5989521-092F-4E47-A345-A1500940FC2D}"/>
  </hyperlinks>
  <pageMargins left="0.7" right="0.7" top="0.75" bottom="0.75" header="0.3" footer="0.3"/>
  <pageSetup scale="87" fitToHeight="0" orientation="landscape" horizontalDpi="90" verticalDpi="90" r:id="rId1"/>
  <extLst>
    <ext xmlns:x14="http://schemas.microsoft.com/office/spreadsheetml/2009/9/main" uri="{CCE6A557-97BC-4b89-ADB6-D9C93CAAB3DF}">
      <x14:dataValidations xmlns:xm="http://schemas.microsoft.com/office/excel/2006/main" count="4">
        <x14:dataValidation type="list" allowBlank="1" showInputMessage="1" showErrorMessage="1" xr:uid="{2E033DB3-AF71-41EE-8D96-EADB5EB9DCC1}">
          <x14:formula1>
            <xm:f>References!$B$1:$B$4</xm:f>
          </x14:formula1>
          <xm:sqref>C10:C15 C50:C51 C18 C65 C32:C41 C30 C47 C23 C28 C53:C60 C68:C72</xm:sqref>
        </x14:dataValidation>
        <x14:dataValidation type="list" allowBlank="1" showInputMessage="1" showErrorMessage="1" xr:uid="{5807E3D8-DC45-4CBC-9CE7-ACD8100347F4}">
          <x14:formula1>
            <xm:f>References!$F$1:$F$3</xm:f>
          </x14:formula1>
          <xm:sqref>C29 C48 C66</xm:sqref>
        </x14:dataValidation>
        <x14:dataValidation type="list" allowBlank="1" showInputMessage="1" showErrorMessage="1" xr:uid="{9A6B0785-A222-4ECC-B2C4-2A2BF2E36D81}">
          <x14:formula1>
            <xm:f>References!$B$1:$B$5</xm:f>
          </x14:formula1>
          <xm:sqref>C49 C67</xm:sqref>
        </x14:dataValidation>
        <x14:dataValidation type="list" allowBlank="1" showInputMessage="1" showErrorMessage="1" xr:uid="{F1CE0697-817F-4B17-A95C-293586254010}">
          <x14:formula1>
            <xm:f>References!E1:E11</xm:f>
          </x14:formula1>
          <xm:sqref>B6:C6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9A99F-0E1C-457F-A0D0-B1E807CE1471}">
  <sheetPr codeName="Sheet4"/>
  <dimension ref="A1:U55"/>
  <sheetViews>
    <sheetView zoomScaleNormal="100" workbookViewId="0">
      <selection activeCell="C9" sqref="C9"/>
    </sheetView>
  </sheetViews>
  <sheetFormatPr defaultRowHeight="12.75" x14ac:dyDescent="0.2"/>
  <cols>
    <col min="1" max="1" width="41.7109375" customWidth="1"/>
    <col min="2" max="2" width="40.28515625" customWidth="1"/>
    <col min="3" max="3" width="24.85546875" customWidth="1"/>
    <col min="4" max="4" width="20.42578125" customWidth="1"/>
    <col min="6" max="6" width="18.5703125" customWidth="1"/>
  </cols>
  <sheetData>
    <row r="1" spans="1:6" s="7" customFormat="1" ht="20.25" x14ac:dyDescent="0.3">
      <c r="A1" s="34" t="s">
        <v>15</v>
      </c>
      <c r="B1" t="str">
        <f>IF(Part_ID="Enter Here","Enter on Settings (Hyperlink here)",Part_ID)</f>
        <v>Enter on Settings (Hyperlink here)</v>
      </c>
      <c r="C1" s="23"/>
      <c r="D1" s="23"/>
    </row>
    <row r="2" spans="1:6" x14ac:dyDescent="0.2">
      <c r="A2" s="58" t="s">
        <v>13</v>
      </c>
      <c r="B2" t="str">
        <f>IF(Veteran="Select Yes/No/NA","Enter on Settings (Hyperlink here)",Veteran)</f>
        <v>Enter on Settings (Hyperlink here)</v>
      </c>
    </row>
    <row r="3" spans="1:6" ht="13.5" thickBot="1" x14ac:dyDescent="0.25">
      <c r="B3" s="34"/>
    </row>
    <row r="4" spans="1:6" ht="15.75" x14ac:dyDescent="0.25">
      <c r="A4" s="13" t="s">
        <v>134</v>
      </c>
      <c r="B4" s="64" t="s">
        <v>469</v>
      </c>
      <c r="C4" s="17"/>
      <c r="D4" s="32"/>
    </row>
    <row r="5" spans="1:6" x14ac:dyDescent="0.2">
      <c r="A5" s="6"/>
      <c r="B5" s="8" t="s">
        <v>37</v>
      </c>
      <c r="C5" s="8" t="s">
        <v>54</v>
      </c>
      <c r="D5" s="11" t="s">
        <v>241</v>
      </c>
    </row>
    <row r="6" spans="1:6" ht="25.5" x14ac:dyDescent="0.2">
      <c r="A6" s="39" t="s">
        <v>136</v>
      </c>
      <c r="C6" s="138" t="s">
        <v>14</v>
      </c>
      <c r="D6" s="146"/>
    </row>
    <row r="7" spans="1:6" x14ac:dyDescent="0.2">
      <c r="A7" s="36" t="s">
        <v>93</v>
      </c>
      <c r="B7" s="35" t="s">
        <v>137</v>
      </c>
      <c r="C7" s="138" t="s">
        <v>95</v>
      </c>
      <c r="D7" s="146"/>
    </row>
    <row r="8" spans="1:6" ht="46.5" customHeight="1" x14ac:dyDescent="0.2">
      <c r="A8" s="36" t="s">
        <v>471</v>
      </c>
      <c r="B8" s="112" t="s">
        <v>472</v>
      </c>
      <c r="C8" s="194" t="s">
        <v>56</v>
      </c>
      <c r="D8" s="146"/>
    </row>
    <row r="9" spans="1:6" ht="25.5" x14ac:dyDescent="0.2">
      <c r="A9" s="113" t="s">
        <v>473</v>
      </c>
      <c r="B9" s="112"/>
      <c r="C9" s="198" t="str">
        <f>IF(C8="Enter Date or N/A","Calculated - Enter JS Application Date Above",IF(C8="N/A","N/A",IF(OR(Cert_Date="Enter Date or N/A",Sep_Date="Enter Date or N/A"),"Calculated - Enter Cert and Separation Dates",IF(C8&gt;MAX(Cert_Date,Sep_Date)+365,"Yes","No"))))</f>
        <v>Calculated - Enter JS Application Date Above</v>
      </c>
      <c r="D9" s="146"/>
      <c r="F9" s="115"/>
    </row>
    <row r="10" spans="1:6" ht="25.5" x14ac:dyDescent="0.2">
      <c r="A10" s="113" t="s">
        <v>479</v>
      </c>
      <c r="B10" s="112"/>
      <c r="C10" s="198" t="str">
        <f>IF(C8="Enter Date or N/A","Calculated - Enter JS Application Date Above",IF(OR(C8="N/A",Train_Complete_Date="N/A"),"N/A",IF(Train_Complete_Date="Enter Date or N/A","Calculated - Enter Training Info",IF(AND(C8&gt;=Train_Complete_Date,C8&lt;Train_Complete_Date+182),"Yes","No"))))</f>
        <v>Calculated - Enter JS Application Date Above</v>
      </c>
      <c r="D10" s="164"/>
    </row>
    <row r="11" spans="1:6" x14ac:dyDescent="0.2">
      <c r="A11" s="114" t="s">
        <v>546</v>
      </c>
      <c r="B11" s="112" t="s">
        <v>476</v>
      </c>
      <c r="C11" s="42" t="str">
        <f>IF(OR(C8="Enter Date or N/A",C9="Enter Petition Info",C10="Calculated - Enter Training Info"),"Calculated",IF(C8="N/A","N/A",IF(OR(C9="Yes",C10="Yes"),"Yes","No")))</f>
        <v>Calculated</v>
      </c>
      <c r="D11" s="146"/>
    </row>
    <row r="12" spans="1:6" x14ac:dyDescent="0.2">
      <c r="A12" s="36" t="s">
        <v>477</v>
      </c>
      <c r="B12" s="35"/>
      <c r="C12" s="137" t="s">
        <v>56</v>
      </c>
      <c r="D12" s="196"/>
    </row>
    <row r="13" spans="1:6" ht="39" customHeight="1" x14ac:dyDescent="0.2">
      <c r="A13" s="36" t="s">
        <v>138</v>
      </c>
      <c r="B13" s="34" t="s">
        <v>405</v>
      </c>
      <c r="C13" s="197" t="s">
        <v>406</v>
      </c>
      <c r="D13" s="196"/>
    </row>
    <row r="14" spans="1:6" x14ac:dyDescent="0.2">
      <c r="A14" s="36" t="s">
        <v>139</v>
      </c>
      <c r="B14" s="70"/>
      <c r="C14" s="137" t="s">
        <v>56</v>
      </c>
      <c r="D14" s="146"/>
    </row>
    <row r="15" spans="1:6" x14ac:dyDescent="0.2">
      <c r="A15" s="36" t="s">
        <v>140</v>
      </c>
      <c r="B15" s="70"/>
      <c r="C15" s="177"/>
      <c r="D15" s="146"/>
    </row>
    <row r="16" spans="1:6" ht="26.25" thickBot="1" x14ac:dyDescent="0.25">
      <c r="A16" s="44" t="s">
        <v>141</v>
      </c>
      <c r="B16" s="2"/>
      <c r="C16" s="200" t="s">
        <v>14</v>
      </c>
      <c r="D16" s="157"/>
    </row>
    <row r="17" spans="1:6" ht="13.5" thickBot="1" x14ac:dyDescent="0.25">
      <c r="A17" s="31"/>
      <c r="B17" s="2"/>
      <c r="C17" s="2"/>
      <c r="D17" s="2"/>
    </row>
    <row r="18" spans="1:6" ht="15.75" x14ac:dyDescent="0.25">
      <c r="A18" s="13" t="s">
        <v>142</v>
      </c>
      <c r="B18" s="48" t="s">
        <v>470</v>
      </c>
      <c r="C18" s="3"/>
      <c r="D18" s="4"/>
    </row>
    <row r="19" spans="1:6" ht="15.75" x14ac:dyDescent="0.25">
      <c r="A19" s="14"/>
      <c r="B19" s="8" t="s">
        <v>37</v>
      </c>
      <c r="C19" s="8" t="s">
        <v>54</v>
      </c>
      <c r="D19" s="11" t="s">
        <v>241</v>
      </c>
    </row>
    <row r="20" spans="1:6" ht="51" x14ac:dyDescent="0.2">
      <c r="A20" s="39" t="s">
        <v>143</v>
      </c>
      <c r="B20" s="34"/>
      <c r="C20" s="138" t="s">
        <v>14</v>
      </c>
      <c r="D20" s="146"/>
    </row>
    <row r="21" spans="1:6" ht="25.5" x14ac:dyDescent="0.2">
      <c r="A21" s="39" t="s">
        <v>480</v>
      </c>
      <c r="B21" s="34"/>
      <c r="C21" s="138" t="s">
        <v>14</v>
      </c>
      <c r="D21" s="146"/>
    </row>
    <row r="22" spans="1:6" x14ac:dyDescent="0.2">
      <c r="A22" s="36" t="s">
        <v>93</v>
      </c>
      <c r="B22" s="35" t="s">
        <v>397</v>
      </c>
      <c r="C22" s="138" t="s">
        <v>95</v>
      </c>
      <c r="D22" s="146"/>
    </row>
    <row r="23" spans="1:6" ht="25.5" x14ac:dyDescent="0.2">
      <c r="A23" s="39" t="s">
        <v>144</v>
      </c>
      <c r="B23" s="35" t="s">
        <v>145</v>
      </c>
      <c r="C23" s="138" t="s">
        <v>14</v>
      </c>
      <c r="D23" s="146"/>
    </row>
    <row r="24" spans="1:6" ht="114.75" x14ac:dyDescent="0.2">
      <c r="A24" s="39" t="s">
        <v>490</v>
      </c>
      <c r="B24" s="40" t="s">
        <v>146</v>
      </c>
      <c r="C24" s="194" t="s">
        <v>56</v>
      </c>
      <c r="D24" s="146"/>
    </row>
    <row r="25" spans="1:6" ht="25.5" x14ac:dyDescent="0.2">
      <c r="A25" s="113" t="s">
        <v>486</v>
      </c>
      <c r="B25" s="112"/>
      <c r="C25" s="198" t="str">
        <f>IF(C24="Enter Date or N/A","Calculated - Enter Relo Application Date Above",IF(C24="N/A","N/A",IF(OR(Cert_Date="Enter Date or N/A",Sep_Date="Enter Date or N/A"),"Calculated - Enter Petition Info",IF(C24&gt;MAX(Cert_Date,Sep_Date)+425,"Yes","No"))))</f>
        <v>Calculated - Enter Relo Application Date Above</v>
      </c>
      <c r="D25" s="146"/>
      <c r="F25" s="115"/>
    </row>
    <row r="26" spans="1:6" ht="25.5" x14ac:dyDescent="0.2">
      <c r="A26" s="113" t="s">
        <v>474</v>
      </c>
      <c r="B26" s="112"/>
      <c r="C26" s="198" t="str">
        <f>IF(C24="Enter Date or N/A","Calculated - Enter Relo Application Date Above",IF(OR(C24="N/A",Train_Complete_Date="N/A"),"N/A",IF(Train_Complete_Date="Enter Date or N/A","Calculated - Enter Training Info",IF(AND(C24&gt;=Train_Complete_Date,C24&lt;Train_Complete_Date+182),"Yes","No"))))</f>
        <v>Calculated - Enter Relo Application Date Above</v>
      </c>
      <c r="D26" s="146"/>
    </row>
    <row r="27" spans="1:6" x14ac:dyDescent="0.2">
      <c r="A27" s="114" t="s">
        <v>475</v>
      </c>
      <c r="B27" s="112" t="s">
        <v>476</v>
      </c>
      <c r="C27" s="42" t="str">
        <f>IF(OR(C24="Enter Date or N/A",C25="Enter Petition Info",C26="Enter Training Info"),"Calculated",IF(C24="N/A","N/A",IF(OR(C25="Yes",C26="Yes"),"Yes","No")))</f>
        <v>Calculated</v>
      </c>
      <c r="D27" s="146"/>
    </row>
    <row r="28" spans="1:6" ht="15" x14ac:dyDescent="0.2">
      <c r="A28" s="39" t="s">
        <v>491</v>
      </c>
      <c r="B28" s="40" t="s">
        <v>147</v>
      </c>
      <c r="C28" s="137" t="s">
        <v>56</v>
      </c>
      <c r="D28" s="146"/>
      <c r="E28" s="72"/>
      <c r="F28" s="72"/>
    </row>
    <row r="29" spans="1:6" ht="140.25" x14ac:dyDescent="0.2">
      <c r="A29" s="39" t="s">
        <v>489</v>
      </c>
      <c r="B29" s="35" t="s">
        <v>488</v>
      </c>
      <c r="C29" s="137" t="s">
        <v>56</v>
      </c>
      <c r="D29" s="188"/>
    </row>
    <row r="30" spans="1:6" ht="25.5" x14ac:dyDescent="0.2">
      <c r="A30" s="113" t="s">
        <v>478</v>
      </c>
      <c r="B30" s="112"/>
      <c r="C30" s="65" t="str">
        <f>IF(C29="Enter Date or N/A","Calculated - Enter Relo Begin Date Above",IF(C29="N/A","N/A",IF(Relo_App_Date="Enter Date or N/A","Calculated - Enter Relo App Date",IF(C29&lt;=Relo_App_Date+182,"Yes","No"))))</f>
        <v>Calculated - Enter Relo Begin Date Above</v>
      </c>
      <c r="D30" s="146"/>
      <c r="F30" s="115"/>
    </row>
    <row r="31" spans="1:6" ht="25.5" x14ac:dyDescent="0.2">
      <c r="A31" s="113" t="s">
        <v>474</v>
      </c>
      <c r="B31" s="112"/>
      <c r="C31" s="198" t="str">
        <f>IF(C29="Enter Date or N/A","Calculated - Enter Relo Begin Date Above",IF(OR(C29="N/A",Train_Complete_Date="N/A"),"N/A",IF(Train_Complete_Date="Enter Date or N/A","Calculated - Enter Training Info",IF(AND(C29&gt;=Train_Complete_Date,C29&lt;Train_Complete_Date+182),"Yes","No"))))</f>
        <v>Calculated - Enter Relo Begin Date Above</v>
      </c>
      <c r="D31" s="146"/>
    </row>
    <row r="32" spans="1:6" x14ac:dyDescent="0.2">
      <c r="A32" s="114" t="s">
        <v>475</v>
      </c>
      <c r="B32" s="112" t="s">
        <v>476</v>
      </c>
      <c r="C32" s="201" t="str">
        <f>IF(OR(C29="Enter Date or N/A",C30="Enter Petition Info",C31="Enter Training Info"),"Calculated",IF(C29="N/A","N/A",IF(OR(C30="Yes",C31="Yes"),"Yes","No")))</f>
        <v>Calculated</v>
      </c>
      <c r="D32" s="146"/>
    </row>
    <row r="33" spans="1:4" ht="25.5" x14ac:dyDescent="0.2">
      <c r="A33" s="39" t="s">
        <v>148</v>
      </c>
      <c r="B33" s="35" t="s">
        <v>398</v>
      </c>
      <c r="C33" s="137" t="s">
        <v>56</v>
      </c>
      <c r="D33" s="188"/>
    </row>
    <row r="34" spans="1:4" ht="51" x14ac:dyDescent="0.2">
      <c r="A34" s="39" t="s">
        <v>149</v>
      </c>
      <c r="B34" s="35" t="s">
        <v>150</v>
      </c>
      <c r="C34" s="138" t="s">
        <v>14</v>
      </c>
      <c r="D34" s="165"/>
    </row>
    <row r="35" spans="1:4" x14ac:dyDescent="0.2">
      <c r="A35" s="36" t="s">
        <v>399</v>
      </c>
      <c r="C35" s="199" t="s">
        <v>416</v>
      </c>
      <c r="D35" s="146"/>
    </row>
    <row r="36" spans="1:4" ht="25.5" x14ac:dyDescent="0.2">
      <c r="A36" s="39" t="s">
        <v>400</v>
      </c>
      <c r="C36" s="138" t="s">
        <v>14</v>
      </c>
      <c r="D36" s="146"/>
    </row>
    <row r="37" spans="1:4" x14ac:dyDescent="0.2">
      <c r="A37" s="36" t="s">
        <v>401</v>
      </c>
      <c r="C37" s="138" t="s">
        <v>14</v>
      </c>
      <c r="D37" s="146"/>
    </row>
    <row r="38" spans="1:4" ht="25.5" x14ac:dyDescent="0.2">
      <c r="A38" s="36" t="s">
        <v>151</v>
      </c>
      <c r="B38" s="35" t="s">
        <v>152</v>
      </c>
      <c r="C38" s="138" t="s">
        <v>14</v>
      </c>
      <c r="D38" s="146"/>
    </row>
    <row r="39" spans="1:4" ht="38.25" x14ac:dyDescent="0.2">
      <c r="A39" s="34" t="s">
        <v>153</v>
      </c>
      <c r="B39" s="65" t="s">
        <v>154</v>
      </c>
      <c r="C39" s="138" t="s">
        <v>14</v>
      </c>
      <c r="D39" s="146"/>
    </row>
    <row r="40" spans="1:4" ht="13.5" thickBot="1" x14ac:dyDescent="0.25">
      <c r="A40" s="71" t="s">
        <v>155</v>
      </c>
      <c r="B40" s="54" t="s">
        <v>487</v>
      </c>
      <c r="C40" s="156" t="s">
        <v>416</v>
      </c>
      <c r="D40" s="157"/>
    </row>
    <row r="41" spans="1:4" ht="13.5" thickBot="1" x14ac:dyDescent="0.25"/>
    <row r="42" spans="1:4" ht="15.75" x14ac:dyDescent="0.25">
      <c r="A42" s="13" t="s">
        <v>156</v>
      </c>
      <c r="B42" s="3" t="s">
        <v>157</v>
      </c>
      <c r="C42" s="3"/>
      <c r="D42" s="4"/>
    </row>
    <row r="43" spans="1:4" ht="14.45" customHeight="1" x14ac:dyDescent="0.65">
      <c r="A43" s="56"/>
      <c r="B43" s="116" t="s">
        <v>37</v>
      </c>
      <c r="C43" s="116" t="s">
        <v>54</v>
      </c>
      <c r="D43" s="117" t="s">
        <v>241</v>
      </c>
    </row>
    <row r="44" spans="1:4" ht="25.5" x14ac:dyDescent="0.2">
      <c r="A44" s="39" t="s">
        <v>158</v>
      </c>
      <c r="C44" s="42" t="s">
        <v>392</v>
      </c>
      <c r="D44" s="5"/>
    </row>
    <row r="45" spans="1:4" x14ac:dyDescent="0.2">
      <c r="A45" s="43" t="s">
        <v>159</v>
      </c>
      <c r="B45" s="58"/>
      <c r="C45" s="1" t="s">
        <v>14</v>
      </c>
      <c r="D45" s="5"/>
    </row>
    <row r="46" spans="1:4" ht="38.25" x14ac:dyDescent="0.2">
      <c r="A46" s="39" t="s">
        <v>160</v>
      </c>
      <c r="B46" s="35" t="s">
        <v>161</v>
      </c>
      <c r="C46" s="1" t="s">
        <v>14</v>
      </c>
      <c r="D46" s="11"/>
    </row>
    <row r="47" spans="1:4" ht="25.5" x14ac:dyDescent="0.2">
      <c r="A47" s="39" t="s">
        <v>162</v>
      </c>
      <c r="B47" s="34"/>
      <c r="C47" s="41" t="s">
        <v>14</v>
      </c>
      <c r="D47" s="5"/>
    </row>
    <row r="48" spans="1:4" x14ac:dyDescent="0.2">
      <c r="A48" s="39" t="s">
        <v>395</v>
      </c>
      <c r="B48" s="34"/>
      <c r="C48" s="41" t="s">
        <v>14</v>
      </c>
      <c r="D48" s="5"/>
    </row>
    <row r="49" spans="1:21" ht="25.5" x14ac:dyDescent="0.2">
      <c r="A49" s="43" t="s">
        <v>396</v>
      </c>
      <c r="B49" s="58" t="s">
        <v>163</v>
      </c>
      <c r="C49" s="41" t="s">
        <v>14</v>
      </c>
      <c r="D49" s="5"/>
    </row>
    <row r="50" spans="1:21" ht="25.5" x14ac:dyDescent="0.2">
      <c r="A50" s="39" t="s">
        <v>164</v>
      </c>
      <c r="B50" s="65" t="s">
        <v>165</v>
      </c>
      <c r="C50" s="41" t="s">
        <v>14</v>
      </c>
      <c r="D50" s="5"/>
    </row>
    <row r="51" spans="1:21" ht="25.5" x14ac:dyDescent="0.2">
      <c r="A51" s="43" t="s">
        <v>396</v>
      </c>
      <c r="B51" s="35" t="s">
        <v>166</v>
      </c>
      <c r="C51" s="41" t="s">
        <v>14</v>
      </c>
      <c r="D51" s="5"/>
      <c r="E51" s="34"/>
    </row>
    <row r="52" spans="1:21" ht="25.5" x14ac:dyDescent="0.2">
      <c r="A52" s="39" t="s">
        <v>169</v>
      </c>
      <c r="B52" s="35" t="s">
        <v>394</v>
      </c>
      <c r="C52" s="41" t="s">
        <v>14</v>
      </c>
      <c r="D52" s="11"/>
    </row>
    <row r="53" spans="1:21" ht="89.25" x14ac:dyDescent="0.2">
      <c r="A53" s="39" t="s">
        <v>170</v>
      </c>
      <c r="B53" s="89" t="s">
        <v>393</v>
      </c>
      <c r="C53" s="41" t="s">
        <v>14</v>
      </c>
      <c r="D53" s="11"/>
      <c r="E53" s="88"/>
      <c r="F53" s="88"/>
      <c r="G53" s="88"/>
      <c r="H53" s="88"/>
      <c r="I53" s="88"/>
      <c r="J53" s="88"/>
      <c r="K53" s="88"/>
      <c r="L53" s="88"/>
      <c r="M53" s="88"/>
      <c r="N53" s="88"/>
      <c r="O53" s="88"/>
      <c r="P53" s="88"/>
      <c r="Q53" s="88"/>
      <c r="R53" s="88"/>
      <c r="S53" s="88"/>
      <c r="T53" s="88"/>
      <c r="U53" s="88"/>
    </row>
    <row r="54" spans="1:21" ht="25.5" x14ac:dyDescent="0.2">
      <c r="A54" s="39" t="s">
        <v>167</v>
      </c>
      <c r="B54" s="35" t="s">
        <v>168</v>
      </c>
      <c r="C54" s="41" t="s">
        <v>14</v>
      </c>
      <c r="D54" s="11"/>
    </row>
    <row r="55" spans="1:21" ht="13.5" thickBot="1" x14ac:dyDescent="0.25">
      <c r="A55" s="47" t="s">
        <v>171</v>
      </c>
      <c r="B55" s="87"/>
      <c r="C55" s="45" t="s">
        <v>14</v>
      </c>
      <c r="D55" s="9"/>
    </row>
  </sheetData>
  <sheetProtection sheet="1" objects="1" scenarios="1"/>
  <conditionalFormatting sqref="B1:B2">
    <cfRule type="beginsWith" dxfId="199" priority="25" operator="beginsWith" text="Enter">
      <formula>LEFT(B1,LEN("Enter"))="Enter"</formula>
    </cfRule>
  </conditionalFormatting>
  <conditionalFormatting sqref="C6">
    <cfRule type="containsBlanks" dxfId="198" priority="105">
      <formula>LEN(TRIM(C6))=0</formula>
    </cfRule>
  </conditionalFormatting>
  <conditionalFormatting sqref="C6:C7 C36:C39">
    <cfRule type="containsText" dxfId="197" priority="71" operator="containsText" text="Select">
      <formula>NOT(ISERROR(SEARCH("Select",C6)))</formula>
    </cfRule>
  </conditionalFormatting>
  <conditionalFormatting sqref="C7">
    <cfRule type="beginsWith" dxfId="196" priority="24" operator="beginsWith" text="AAIW">
      <formula>LEFT(C7,LEN("AAIW"))="AAIW"</formula>
    </cfRule>
  </conditionalFormatting>
  <conditionalFormatting sqref="C8:C12">
    <cfRule type="containsText" dxfId="195" priority="19" stopIfTrue="1" operator="containsText" text="Enter">
      <formula>NOT(ISERROR(SEARCH("Enter",C8)))</formula>
    </cfRule>
  </conditionalFormatting>
  <conditionalFormatting sqref="C9:C10">
    <cfRule type="beginsWith" dxfId="194" priority="3" operator="beginsWith" text="Calculated">
      <formula>LEFT(C9,LEN("Calculated"))="Calculated"</formula>
    </cfRule>
  </conditionalFormatting>
  <conditionalFormatting sqref="C11">
    <cfRule type="containsText" dxfId="193" priority="111" operator="containsText" text="Calculated">
      <formula>NOT(ISERROR(SEARCH("Calculated",C11)))</formula>
    </cfRule>
    <cfRule type="containsBlanks" dxfId="192" priority="6">
      <formula>LEN(TRIM(C11))=0</formula>
    </cfRule>
    <cfRule type="beginsWith" dxfId="191" priority="18" operator="beginsWith" text="No">
      <formula>LEFT(C11,LEN("No"))="No"</formula>
    </cfRule>
  </conditionalFormatting>
  <conditionalFormatting sqref="C13">
    <cfRule type="beginsWith" dxfId="190" priority="67" operator="beginsWith" text="Select">
      <formula>LEFT(C13,LEN("Select"))="Select"</formula>
    </cfRule>
  </conditionalFormatting>
  <conditionalFormatting sqref="C14">
    <cfRule type="containsText" dxfId="189" priority="110" stopIfTrue="1" operator="containsText" text="Enter">
      <formula>NOT(ISERROR(SEARCH("Enter",C14)))</formula>
    </cfRule>
  </conditionalFormatting>
  <conditionalFormatting sqref="C15:C16">
    <cfRule type="containsBlanks" dxfId="188" priority="8">
      <formula>LEN(TRIM(C15))=0</formula>
    </cfRule>
  </conditionalFormatting>
  <conditionalFormatting sqref="C16">
    <cfRule type="containsText" dxfId="187" priority="7" operator="containsText" text="Select">
      <formula>NOT(ISERROR(SEARCH("Select",C16)))</formula>
    </cfRule>
  </conditionalFormatting>
  <conditionalFormatting sqref="C20:C21">
    <cfRule type="containsBlanks" dxfId="186" priority="107">
      <formula>LEN(TRIM(C20))=0</formula>
    </cfRule>
  </conditionalFormatting>
  <conditionalFormatting sqref="C20:C22">
    <cfRule type="containsText" dxfId="185" priority="23" operator="containsText" text="Select">
      <formula>NOT(ISERROR(SEARCH("Select",C20)))</formula>
    </cfRule>
  </conditionalFormatting>
  <conditionalFormatting sqref="C22">
    <cfRule type="beginsWith" dxfId="184" priority="22" operator="beginsWith" text="AAIW">
      <formula>LEFT(C22,LEN("AAIW"))="AAIW"</formula>
    </cfRule>
  </conditionalFormatting>
  <conditionalFormatting sqref="C23">
    <cfRule type="containsText" dxfId="183" priority="70" operator="containsText" text="Select">
      <formula>NOT(ISERROR(SEARCH("Select",C23)))</formula>
    </cfRule>
    <cfRule type="containsBlanks" dxfId="182" priority="66">
      <formula>LEN(TRIM(C23))=0</formula>
    </cfRule>
    <cfRule type="beginsWith" dxfId="181" priority="46" operator="beginsWith" text="Yes">
      <formula>LEFT(C23,LEN("Yes"))="Yes"</formula>
    </cfRule>
  </conditionalFormatting>
  <conditionalFormatting sqref="C24:C27">
    <cfRule type="containsText" dxfId="180" priority="10" stopIfTrue="1" operator="containsText" text="Enter">
      <formula>NOT(ISERROR(SEARCH("Enter",C24)))</formula>
    </cfRule>
  </conditionalFormatting>
  <conditionalFormatting sqref="C25:C26">
    <cfRule type="containsText" dxfId="179" priority="1" operator="containsText" text="Calculated">
      <formula>NOT(ISERROR(SEARCH("Calculated",C25)))</formula>
    </cfRule>
  </conditionalFormatting>
  <conditionalFormatting sqref="C27">
    <cfRule type="containsText" dxfId="178" priority="11" operator="containsText" text="Calculated">
      <formula>NOT(ISERROR(SEARCH("Calculated",C27)))</formula>
    </cfRule>
    <cfRule type="beginsWith" dxfId="177" priority="9" operator="beginsWith" text="No">
      <formula>LEFT(C27,LEN("No"))="No"</formula>
    </cfRule>
    <cfRule type="containsBlanks" dxfId="176" priority="5">
      <formula>LEN(TRIM(C27))=0</formula>
    </cfRule>
  </conditionalFormatting>
  <conditionalFormatting sqref="C28:C33">
    <cfRule type="containsText" dxfId="175" priority="14" stopIfTrue="1" operator="containsText" text="Enter">
      <formula>NOT(ISERROR(SEARCH("Enter",C28)))</formula>
    </cfRule>
  </conditionalFormatting>
  <conditionalFormatting sqref="C30:C32">
    <cfRule type="containsText" dxfId="174" priority="4" operator="containsText" text="Calculated">
      <formula>NOT(ISERROR(SEARCH("Calculated",C30)))</formula>
    </cfRule>
  </conditionalFormatting>
  <conditionalFormatting sqref="C32">
    <cfRule type="beginsWith" dxfId="173" priority="13" operator="beginsWith" text="No">
      <formula>LEFT(C32,LEN("No"))="No"</formula>
    </cfRule>
    <cfRule type="containsBlanks" dxfId="172" priority="12">
      <formula>LEN(TRIM(C32))=0</formula>
    </cfRule>
  </conditionalFormatting>
  <conditionalFormatting sqref="C34">
    <cfRule type="beginsWith" dxfId="171" priority="45" operator="beginsWith" text="No">
      <formula>LEFT(C34,LEN("No"))="No"</formula>
    </cfRule>
    <cfRule type="containsText" dxfId="170" priority="64" operator="containsText" text="Select">
      <formula>NOT(ISERROR(SEARCH("Select",C34)))</formula>
    </cfRule>
  </conditionalFormatting>
  <conditionalFormatting sqref="C35">
    <cfRule type="containsText" dxfId="169" priority="26" stopIfTrue="1" operator="containsText" text="Enter">
      <formula>NOT(ISERROR(SEARCH("Enter",C35)))</formula>
    </cfRule>
  </conditionalFormatting>
  <conditionalFormatting sqref="C36:C39">
    <cfRule type="beginsWith" dxfId="168" priority="72" operator="beginsWith" text="No">
      <formula>LEFT(C36,LEN("No"))="No"</formula>
    </cfRule>
  </conditionalFormatting>
  <conditionalFormatting sqref="C40">
    <cfRule type="cellIs" dxfId="167" priority="29" operator="greaterThan">
      <formula>60</formula>
    </cfRule>
    <cfRule type="containsText" dxfId="166" priority="28" stopIfTrue="1" operator="containsText" text="Enter">
      <formula>NOT(ISERROR(SEARCH("Enter",C40)))</formula>
    </cfRule>
  </conditionalFormatting>
  <conditionalFormatting sqref="C44">
    <cfRule type="containsText" dxfId="165" priority="30" stopIfTrue="1" operator="containsText" text="Enter">
      <formula>NOT(ISERROR(SEARCH("Enter",C44)))</formula>
    </cfRule>
  </conditionalFormatting>
  <conditionalFormatting sqref="C45:C47">
    <cfRule type="containsBlanks" dxfId="164" priority="57">
      <formula>LEN(TRIM(C45))=0</formula>
    </cfRule>
  </conditionalFormatting>
  <conditionalFormatting sqref="C45:C52">
    <cfRule type="beginsWith" dxfId="163" priority="31" operator="beginsWith" text="Enter">
      <formula>LEFT(C45,LEN("Enter"))="Enter"</formula>
    </cfRule>
  </conditionalFormatting>
  <conditionalFormatting sqref="C45:C55">
    <cfRule type="containsText" dxfId="162" priority="32" operator="containsText" text="Select">
      <formula>NOT(ISERROR(SEARCH("Select",C45)))</formula>
    </cfRule>
  </conditionalFormatting>
  <conditionalFormatting sqref="C48:C55">
    <cfRule type="beginsWith" dxfId="161" priority="33" operator="beginsWith" text="No">
      <formula>LEFT(C48,LEN("No"))="No"</formula>
    </cfRule>
  </conditionalFormatting>
  <hyperlinks>
    <hyperlink ref="B2" location="Veteran" display="Veteran" xr:uid="{339F0784-3567-4EBF-9A22-C8DE3F02E897}"/>
    <hyperlink ref="B1" location="Part_ID" display="Part_ID" xr:uid="{A392D12F-A737-498F-9EF6-7FA51998B5F9}"/>
    <hyperlink ref="C9" location="Cert_Date" display="Cert_Date" xr:uid="{85A3B5CE-757B-43F5-9D0F-591B69069906}"/>
    <hyperlink ref="C10" location="Train_Complete_Date" display="Train_Complete_Date" xr:uid="{74E4653E-5EF7-4700-AB91-1806A1D647C3}"/>
    <hyperlink ref="C25" location="Cert_Date" display="Cert_Date" xr:uid="{E5455E1A-CDF6-4926-8D3C-4790729A7813}"/>
    <hyperlink ref="C26" location="Train_Complete_Date" display="Train_Complete_Date" xr:uid="{4F518F69-55B4-49D3-B015-AB8AE1E0D8E4}"/>
    <hyperlink ref="C30" location="Relo_App_Date" display="Relo_App_Date" xr:uid="{15FDFE9E-92CD-4A04-BFB6-CD0109357713}"/>
  </hyperlinks>
  <pageMargins left="0.25" right="0" top="0.25" bottom="0.75" header="0.5" footer="0.5"/>
  <pageSetup orientation="landscape" horizontalDpi="4294967295" verticalDpi="4294967295" r:id="rId1"/>
  <headerFooter alignWithMargins="0">
    <oddFooter>&amp;LRevised Fall 2023&amp;RPage &amp;P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88460634-D049-43BF-84F4-6F144F4E07C9}">
          <x14:formula1>
            <xm:f>References!$B$1:$B$4</xm:f>
          </x14:formula1>
          <xm:sqref>C20:C21 C23 C34 C45:C55 C36:C39 C6 C16</xm:sqref>
        </x14:dataValidation>
        <x14:dataValidation type="list" allowBlank="1" showInputMessage="1" showErrorMessage="1" xr:uid="{038E869E-34BA-4FD9-AEA1-4B24982191B5}">
          <x14:formula1>
            <xm:f>References!$F$1:$F$3</xm:f>
          </x14:formula1>
          <xm:sqref>C7 C22</xm:sqref>
        </x14:dataValidation>
        <x14:dataValidation type="list" allowBlank="1" showInputMessage="1" showErrorMessage="1" xr:uid="{68CA02D3-6287-430D-8A56-CD585F89A5D3}">
          <x14:formula1>
            <xm:f>References!$H$1:$H$8</xm:f>
          </x14:formula1>
          <xm:sqref>C13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F100"/>
  <sheetViews>
    <sheetView topLeftCell="A50" zoomScaleNormal="100" workbookViewId="0">
      <selection activeCell="C62" sqref="C62"/>
    </sheetView>
  </sheetViews>
  <sheetFormatPr defaultRowHeight="12.75" x14ac:dyDescent="0.2"/>
  <cols>
    <col min="1" max="1" width="45.7109375" bestFit="1" customWidth="1"/>
    <col min="2" max="2" width="36.7109375" customWidth="1"/>
    <col min="3" max="3" width="19.85546875" bestFit="1" customWidth="1"/>
    <col min="4" max="4" width="20.42578125" customWidth="1"/>
    <col min="5" max="5" width="24.7109375" customWidth="1"/>
    <col min="7" max="7" width="19.85546875" customWidth="1"/>
    <col min="8" max="8" width="18.5703125" customWidth="1"/>
  </cols>
  <sheetData>
    <row r="1" spans="1:6" s="7" customFormat="1" ht="21.75" customHeight="1" x14ac:dyDescent="0.3">
      <c r="A1" s="34" t="s">
        <v>15</v>
      </c>
      <c r="B1" t="str">
        <f>IF(Part_ID="Enter Here","Enter on Settings (Hyperlink here)",Part_ID)</f>
        <v>Enter on Settings (Hyperlink here)</v>
      </c>
      <c r="C1" s="23"/>
      <c r="D1" s="23"/>
    </row>
    <row r="2" spans="1:6" x14ac:dyDescent="0.2">
      <c r="A2" s="58" t="s">
        <v>13</v>
      </c>
      <c r="B2" t="str">
        <f>IF(Veteran="Select Yes/No/NA","Enter on Settings (Hyperlink here)",Veteran)</f>
        <v>Enter on Settings (Hyperlink here)</v>
      </c>
      <c r="E2" s="80"/>
    </row>
    <row r="3" spans="1:6" ht="13.5" thickBot="1" x14ac:dyDescent="0.25">
      <c r="A3" s="58"/>
      <c r="B3" s="77"/>
      <c r="E3" s="80"/>
    </row>
    <row r="4" spans="1:6" ht="18" x14ac:dyDescent="0.25">
      <c r="A4" s="96" t="s">
        <v>172</v>
      </c>
      <c r="B4" s="106"/>
      <c r="C4" s="106"/>
      <c r="D4" s="106"/>
      <c r="E4" s="50"/>
    </row>
    <row r="5" spans="1:6" ht="19.5" x14ac:dyDescent="0.4">
      <c r="A5" s="10" t="s">
        <v>173</v>
      </c>
      <c r="B5" s="58" t="s">
        <v>414</v>
      </c>
      <c r="C5" s="58"/>
      <c r="D5" s="104"/>
      <c r="E5" s="105"/>
    </row>
    <row r="6" spans="1:6" x14ac:dyDescent="0.2">
      <c r="A6" s="107"/>
      <c r="B6" s="8" t="s">
        <v>37</v>
      </c>
      <c r="C6" s="8" t="s">
        <v>174</v>
      </c>
      <c r="D6" s="8" t="s">
        <v>241</v>
      </c>
      <c r="E6" s="5"/>
    </row>
    <row r="7" spans="1:6" ht="38.25" x14ac:dyDescent="0.2">
      <c r="A7" s="36" t="s">
        <v>175</v>
      </c>
      <c r="B7" s="35" t="s">
        <v>176</v>
      </c>
      <c r="C7" s="136" t="s">
        <v>14</v>
      </c>
      <c r="D7" s="143"/>
      <c r="E7" s="164"/>
    </row>
    <row r="8" spans="1:6" x14ac:dyDescent="0.2">
      <c r="A8" s="36" t="s">
        <v>177</v>
      </c>
      <c r="B8" s="8"/>
      <c r="C8" s="136" t="s">
        <v>14</v>
      </c>
      <c r="D8" s="143"/>
      <c r="E8" s="164"/>
    </row>
    <row r="9" spans="1:6" x14ac:dyDescent="0.2">
      <c r="A9" s="36"/>
      <c r="B9" s="8"/>
      <c r="C9" s="148"/>
      <c r="D9" s="143"/>
      <c r="E9" s="164"/>
    </row>
    <row r="10" spans="1:6" x14ac:dyDescent="0.2">
      <c r="A10" s="86" t="s">
        <v>178</v>
      </c>
      <c r="B10" s="34"/>
      <c r="C10" s="168"/>
      <c r="D10" s="143"/>
      <c r="E10" s="146"/>
      <c r="F10" s="34"/>
    </row>
    <row r="11" spans="1:6" ht="51" x14ac:dyDescent="0.2">
      <c r="A11" s="37" t="s">
        <v>420</v>
      </c>
      <c r="B11" s="35" t="s">
        <v>419</v>
      </c>
      <c r="C11" s="202" t="str">
        <f>IF(Program=2015,"Select Yes/No/NA",IF(Program="Select Program","Needs Program (Enter on Eligibility tab)","N/A"))</f>
        <v>Needs Program (Enter on Eligibility tab)</v>
      </c>
      <c r="D11" s="143"/>
      <c r="E11" s="146"/>
      <c r="F11" s="34"/>
    </row>
    <row r="12" spans="1:6" ht="38.25" x14ac:dyDescent="0.2">
      <c r="A12" s="37" t="s">
        <v>181</v>
      </c>
      <c r="B12" s="108" t="s">
        <v>182</v>
      </c>
      <c r="C12" s="203" t="str">
        <f>IF(Program=2015,"Select Yes/No/NA",IF(Program="Select Program","Needs Program (Enter on Eligibility tab)","N/A"))</f>
        <v>Needs Program (Enter on Eligibility tab)</v>
      </c>
      <c r="D12" s="143"/>
      <c r="E12" s="146"/>
    </row>
    <row r="13" spans="1:6" ht="25.5" customHeight="1" x14ac:dyDescent="0.2">
      <c r="A13" s="37" t="s">
        <v>421</v>
      </c>
      <c r="B13" s="108" t="s">
        <v>422</v>
      </c>
      <c r="C13" s="203" t="str">
        <f>IF(Program=2015,"Enter UI or TRA Basic",IF(Program="Select Program","Needs Program (Enter on Eligibility tab)","N/A"))</f>
        <v>Needs Program (Enter on Eligibility tab)</v>
      </c>
      <c r="D13" s="143"/>
      <c r="E13" s="146"/>
      <c r="F13" s="34"/>
    </row>
    <row r="14" spans="1:6" x14ac:dyDescent="0.2">
      <c r="A14" s="36" t="s">
        <v>183</v>
      </c>
      <c r="B14" s="35" t="s">
        <v>184</v>
      </c>
      <c r="C14" s="136" t="s">
        <v>14</v>
      </c>
      <c r="D14" s="204"/>
      <c r="E14" s="205"/>
      <c r="F14" s="34"/>
    </row>
    <row r="15" spans="1:6" x14ac:dyDescent="0.2">
      <c r="A15" s="36" t="s">
        <v>185</v>
      </c>
      <c r="B15" s="35"/>
      <c r="C15" s="136" t="s">
        <v>14</v>
      </c>
      <c r="D15" s="204"/>
      <c r="E15" s="205"/>
      <c r="F15" s="34"/>
    </row>
    <row r="16" spans="1:6" x14ac:dyDescent="0.2">
      <c r="A16" s="36" t="s">
        <v>186</v>
      </c>
      <c r="B16" s="109"/>
      <c r="C16" s="137" t="s">
        <v>56</v>
      </c>
      <c r="D16" s="204"/>
      <c r="E16" s="205"/>
    </row>
    <row r="17" spans="1:6" x14ac:dyDescent="0.2">
      <c r="A17" s="36" t="s">
        <v>403</v>
      </c>
      <c r="B17" s="109"/>
      <c r="C17" s="137" t="s">
        <v>392</v>
      </c>
      <c r="D17" s="143"/>
      <c r="E17" s="146"/>
    </row>
    <row r="18" spans="1:6" x14ac:dyDescent="0.2">
      <c r="A18" s="36"/>
      <c r="B18" s="109"/>
      <c r="C18" s="168"/>
      <c r="D18" s="143"/>
      <c r="E18" s="146"/>
    </row>
    <row r="19" spans="1:6" x14ac:dyDescent="0.2">
      <c r="A19" s="22" t="s">
        <v>187</v>
      </c>
      <c r="B19" s="109"/>
      <c r="C19" s="206"/>
      <c r="D19" s="143"/>
      <c r="E19" s="146"/>
    </row>
    <row r="20" spans="1:6" x14ac:dyDescent="0.2">
      <c r="A20" s="43" t="s">
        <v>188</v>
      </c>
      <c r="B20" s="109" t="s">
        <v>189</v>
      </c>
      <c r="C20" s="136" t="s">
        <v>14</v>
      </c>
      <c r="D20" s="143"/>
      <c r="E20" s="146"/>
    </row>
    <row r="21" spans="1:6" x14ac:dyDescent="0.2">
      <c r="A21" s="36" t="s">
        <v>403</v>
      </c>
      <c r="B21" s="34"/>
      <c r="C21" s="136" t="s">
        <v>392</v>
      </c>
      <c r="D21" s="168"/>
      <c r="E21" s="164"/>
    </row>
    <row r="22" spans="1:6" x14ac:dyDescent="0.2">
      <c r="A22" s="36"/>
      <c r="B22" s="34"/>
      <c r="C22" s="168"/>
      <c r="D22" s="168"/>
      <c r="E22" s="164"/>
    </row>
    <row r="23" spans="1:6" x14ac:dyDescent="0.2">
      <c r="A23" s="86" t="s">
        <v>190</v>
      </c>
      <c r="B23" s="109"/>
      <c r="C23" s="168"/>
      <c r="D23" s="168"/>
      <c r="E23" s="164"/>
    </row>
    <row r="24" spans="1:6" x14ac:dyDescent="0.2">
      <c r="A24" s="43" t="s">
        <v>191</v>
      </c>
      <c r="B24" s="108" t="s">
        <v>192</v>
      </c>
      <c r="C24" s="136" t="s">
        <v>14</v>
      </c>
      <c r="D24" s="168"/>
      <c r="E24" s="164"/>
    </row>
    <row r="25" spans="1:6" ht="191.25" customHeight="1" x14ac:dyDescent="0.2">
      <c r="A25" s="43" t="s">
        <v>193</v>
      </c>
      <c r="B25" s="108" t="s">
        <v>468</v>
      </c>
      <c r="C25" s="136" t="s">
        <v>14</v>
      </c>
      <c r="D25" s="168"/>
      <c r="E25" s="164"/>
      <c r="F25" s="85"/>
    </row>
    <row r="26" spans="1:6" x14ac:dyDescent="0.2">
      <c r="A26" s="43"/>
      <c r="B26" s="73"/>
      <c r="C26" s="168"/>
      <c r="D26" s="168"/>
      <c r="E26" s="164"/>
    </row>
    <row r="27" spans="1:6" x14ac:dyDescent="0.2">
      <c r="A27" s="86" t="s">
        <v>194</v>
      </c>
      <c r="B27" s="78"/>
      <c r="C27" s="168"/>
      <c r="D27" s="168"/>
      <c r="E27" s="164"/>
    </row>
    <row r="28" spans="1:6" x14ac:dyDescent="0.2">
      <c r="A28" s="36" t="s">
        <v>195</v>
      </c>
      <c r="B28" s="34"/>
      <c r="C28" s="207" t="s">
        <v>56</v>
      </c>
      <c r="D28" s="148" t="s">
        <v>179</v>
      </c>
      <c r="E28" s="165" t="s">
        <v>180</v>
      </c>
    </row>
    <row r="29" spans="1:6" x14ac:dyDescent="0.2">
      <c r="A29" s="36" t="s">
        <v>196</v>
      </c>
      <c r="B29" s="34"/>
      <c r="C29" s="221" t="str">
        <f>IF(AND(D29="",E29=""),"Calculated",D29*E29)</f>
        <v>Calculated</v>
      </c>
      <c r="D29" s="138"/>
      <c r="E29" s="208"/>
    </row>
    <row r="30" spans="1:6" x14ac:dyDescent="0.2">
      <c r="A30" s="37" t="s">
        <v>197</v>
      </c>
      <c r="B30" s="78"/>
      <c r="C30" s="137" t="s">
        <v>56</v>
      </c>
      <c r="D30" s="209"/>
      <c r="E30" s="210"/>
    </row>
    <row r="31" spans="1:6" x14ac:dyDescent="0.2">
      <c r="A31" s="36" t="s">
        <v>198</v>
      </c>
      <c r="B31" s="78"/>
      <c r="C31" s="207" t="s">
        <v>56</v>
      </c>
      <c r="D31" s="209"/>
      <c r="E31" s="210"/>
    </row>
    <row r="32" spans="1:6" x14ac:dyDescent="0.2">
      <c r="A32" s="36" t="s">
        <v>402</v>
      </c>
      <c r="B32" s="34"/>
      <c r="C32" s="136" t="s">
        <v>14</v>
      </c>
      <c r="D32" s="209"/>
      <c r="E32" s="210"/>
    </row>
    <row r="33" spans="1:5" x14ac:dyDescent="0.2">
      <c r="A33" s="36"/>
      <c r="B33" s="34"/>
      <c r="C33" s="168"/>
      <c r="D33" s="209"/>
      <c r="E33" s="210"/>
    </row>
    <row r="34" spans="1:5" x14ac:dyDescent="0.2">
      <c r="A34" s="86" t="s">
        <v>199</v>
      </c>
      <c r="B34" s="34"/>
      <c r="C34" s="168"/>
      <c r="D34" s="143"/>
      <c r="E34" s="210"/>
    </row>
    <row r="35" spans="1:5" x14ac:dyDescent="0.2">
      <c r="A35" s="36" t="s">
        <v>195</v>
      </c>
      <c r="B35" s="34"/>
      <c r="C35" s="207" t="s">
        <v>56</v>
      </c>
      <c r="D35" s="148" t="s">
        <v>179</v>
      </c>
      <c r="E35" s="165" t="s">
        <v>180</v>
      </c>
    </row>
    <row r="36" spans="1:5" x14ac:dyDescent="0.2">
      <c r="A36" s="36" t="s">
        <v>196</v>
      </c>
      <c r="B36" s="34"/>
      <c r="C36" s="221" t="str">
        <f>IF(AND(D36="",E36=""),"Calculated",D36*E36)</f>
        <v>Calculated</v>
      </c>
      <c r="D36" s="138"/>
      <c r="E36" s="208"/>
    </row>
    <row r="37" spans="1:5" x14ac:dyDescent="0.2">
      <c r="A37" s="37" t="s">
        <v>197</v>
      </c>
      <c r="B37" s="78"/>
      <c r="C37" s="137" t="s">
        <v>56</v>
      </c>
      <c r="D37" s="209"/>
      <c r="E37" s="205"/>
    </row>
    <row r="38" spans="1:5" x14ac:dyDescent="0.2">
      <c r="A38" s="37"/>
      <c r="B38" s="78"/>
      <c r="C38" s="174"/>
      <c r="D38" s="209"/>
      <c r="E38" s="205"/>
    </row>
    <row r="39" spans="1:5" x14ac:dyDescent="0.2">
      <c r="A39" s="86" t="s">
        <v>200</v>
      </c>
      <c r="B39" s="78"/>
      <c r="C39" s="168"/>
      <c r="D39" s="143"/>
      <c r="E39" s="205"/>
    </row>
    <row r="40" spans="1:5" x14ac:dyDescent="0.2">
      <c r="A40" s="36" t="s">
        <v>195</v>
      </c>
      <c r="B40" s="34"/>
      <c r="C40" s="207" t="s">
        <v>56</v>
      </c>
      <c r="D40" s="148" t="s">
        <v>179</v>
      </c>
      <c r="E40" s="165" t="s">
        <v>180</v>
      </c>
    </row>
    <row r="41" spans="1:5" x14ac:dyDescent="0.2">
      <c r="A41" s="36" t="s">
        <v>196</v>
      </c>
      <c r="B41" s="34"/>
      <c r="C41" s="221" t="str">
        <f>IF(AND(D41="",E41=""),"Calculated",D41*E41)</f>
        <v>Calculated</v>
      </c>
      <c r="D41" s="138"/>
      <c r="E41" s="208"/>
    </row>
    <row r="42" spans="1:5" x14ac:dyDescent="0.2">
      <c r="A42" s="37" t="s">
        <v>197</v>
      </c>
      <c r="B42" s="34"/>
      <c r="C42" s="137" t="s">
        <v>56</v>
      </c>
      <c r="D42" s="209"/>
      <c r="E42" s="210"/>
    </row>
    <row r="43" spans="1:5" x14ac:dyDescent="0.2">
      <c r="A43" s="36" t="s">
        <v>201</v>
      </c>
      <c r="B43" s="80"/>
      <c r="C43" s="136" t="s">
        <v>14</v>
      </c>
      <c r="D43" s="211"/>
      <c r="E43" s="212"/>
    </row>
    <row r="44" spans="1:5" x14ac:dyDescent="0.2">
      <c r="A44" s="110"/>
      <c r="B44" s="80"/>
      <c r="C44" s="213"/>
      <c r="D44" s="214"/>
      <c r="E44" s="215"/>
    </row>
    <row r="45" spans="1:5" x14ac:dyDescent="0.2">
      <c r="A45" s="22" t="s">
        <v>202</v>
      </c>
      <c r="B45" s="80"/>
      <c r="C45" s="168"/>
      <c r="D45" s="214"/>
      <c r="E45" s="215"/>
    </row>
    <row r="46" spans="1:5" ht="25.5" x14ac:dyDescent="0.2">
      <c r="A46" s="37" t="s">
        <v>203</v>
      </c>
      <c r="B46" s="40" t="s">
        <v>204</v>
      </c>
      <c r="C46" s="136" t="s">
        <v>14</v>
      </c>
      <c r="D46" s="216"/>
      <c r="E46" s="146"/>
    </row>
    <row r="47" spans="1:5" x14ac:dyDescent="0.2">
      <c r="A47" s="36"/>
      <c r="B47" s="34"/>
      <c r="C47" s="168"/>
      <c r="D47" s="143"/>
      <c r="E47" s="146"/>
    </row>
    <row r="48" spans="1:5" x14ac:dyDescent="0.2">
      <c r="A48" s="10" t="s">
        <v>206</v>
      </c>
      <c r="B48" s="78"/>
      <c r="C48" s="168"/>
      <c r="D48" s="216"/>
      <c r="E48" s="146"/>
    </row>
    <row r="49" spans="1:5" ht="153" x14ac:dyDescent="0.2">
      <c r="A49" s="37" t="s">
        <v>207</v>
      </c>
      <c r="B49" s="40" t="s">
        <v>493</v>
      </c>
      <c r="C49" s="136" t="s">
        <v>14</v>
      </c>
      <c r="D49" s="217"/>
      <c r="E49" s="218"/>
    </row>
    <row r="50" spans="1:5" x14ac:dyDescent="0.2">
      <c r="A50" s="37" t="s">
        <v>208</v>
      </c>
      <c r="B50" s="58" t="s">
        <v>209</v>
      </c>
      <c r="C50" s="136" t="s">
        <v>14</v>
      </c>
      <c r="D50" s="217"/>
      <c r="E50" s="218"/>
    </row>
    <row r="51" spans="1:5" x14ac:dyDescent="0.2">
      <c r="A51" s="37" t="s">
        <v>404</v>
      </c>
      <c r="B51" s="58" t="s">
        <v>210</v>
      </c>
      <c r="C51" s="136" t="s">
        <v>14</v>
      </c>
      <c r="D51" s="216"/>
      <c r="E51" s="146"/>
    </row>
    <row r="52" spans="1:5" ht="93" customHeight="1" thickBot="1" x14ac:dyDescent="0.25">
      <c r="A52" s="53" t="s">
        <v>205</v>
      </c>
      <c r="B52" s="111" t="s">
        <v>467</v>
      </c>
      <c r="C52" s="219" t="s">
        <v>14</v>
      </c>
      <c r="D52" s="220"/>
      <c r="E52" s="157"/>
    </row>
    <row r="53" spans="1:5" ht="13.5" thickBot="1" x14ac:dyDescent="0.25">
      <c r="B53" s="3"/>
      <c r="C53" s="3"/>
      <c r="D53" s="48" t="s">
        <v>211</v>
      </c>
      <c r="E53" s="3"/>
    </row>
    <row r="54" spans="1:5" ht="15.75" x14ac:dyDescent="0.25">
      <c r="A54" s="13" t="s">
        <v>511</v>
      </c>
      <c r="B54" s="3" t="s">
        <v>212</v>
      </c>
      <c r="C54" s="3"/>
      <c r="D54" s="4"/>
    </row>
    <row r="55" spans="1:5" x14ac:dyDescent="0.2">
      <c r="A55" s="10"/>
      <c r="B55" s="8" t="s">
        <v>37</v>
      </c>
      <c r="C55" s="8" t="s">
        <v>174</v>
      </c>
      <c r="D55" s="11" t="s">
        <v>241</v>
      </c>
      <c r="E55" s="8"/>
    </row>
    <row r="56" spans="1:5" x14ac:dyDescent="0.2">
      <c r="A56" s="36" t="s">
        <v>512</v>
      </c>
      <c r="B56" s="8"/>
      <c r="C56" s="202" t="s">
        <v>513</v>
      </c>
      <c r="D56" s="165"/>
      <c r="E56" s="8"/>
    </row>
    <row r="57" spans="1:5" ht="38.25" x14ac:dyDescent="0.2">
      <c r="A57" s="36" t="s">
        <v>213</v>
      </c>
      <c r="B57" s="40" t="s">
        <v>214</v>
      </c>
      <c r="C57" s="138" t="s">
        <v>14</v>
      </c>
      <c r="D57" s="222"/>
    </row>
    <row r="58" spans="1:5" x14ac:dyDescent="0.2">
      <c r="A58" s="37" t="s">
        <v>215</v>
      </c>
      <c r="B58" s="118"/>
      <c r="C58" s="137" t="s">
        <v>56</v>
      </c>
      <c r="D58" s="222"/>
      <c r="E58" s="58"/>
    </row>
    <row r="59" spans="1:5" x14ac:dyDescent="0.2">
      <c r="A59" s="37" t="s">
        <v>216</v>
      </c>
      <c r="B59" s="118"/>
      <c r="C59" s="137" t="s">
        <v>56</v>
      </c>
      <c r="D59" s="222"/>
      <c r="E59" s="58"/>
    </row>
    <row r="60" spans="1:5" x14ac:dyDescent="0.2">
      <c r="A60" s="37" t="s">
        <v>417</v>
      </c>
      <c r="B60" s="58" t="s">
        <v>497</v>
      </c>
      <c r="C60" s="1" t="str">
        <f>IFERROR(C59-C58,"Complete Date Fields")</f>
        <v>Complete Date Fields</v>
      </c>
      <c r="D60" s="223"/>
      <c r="E60" s="34"/>
    </row>
    <row r="61" spans="1:5" ht="63.75" x14ac:dyDescent="0.2">
      <c r="A61" s="37" t="s">
        <v>217</v>
      </c>
      <c r="B61" s="40" t="s">
        <v>496</v>
      </c>
      <c r="C61" s="138" t="s">
        <v>14</v>
      </c>
      <c r="D61" s="223"/>
      <c r="E61" s="34"/>
    </row>
    <row r="62" spans="1:5" ht="25.5" x14ac:dyDescent="0.2">
      <c r="A62" s="43" t="s">
        <v>218</v>
      </c>
      <c r="B62" s="40" t="s">
        <v>219</v>
      </c>
      <c r="C62" s="138" t="s">
        <v>14</v>
      </c>
      <c r="D62" s="223"/>
      <c r="E62" s="34"/>
    </row>
    <row r="63" spans="1:5" x14ac:dyDescent="0.2">
      <c r="A63" s="39" t="s">
        <v>508</v>
      </c>
      <c r="B63" s="40" t="s">
        <v>509</v>
      </c>
      <c r="C63" s="138" t="s">
        <v>498</v>
      </c>
      <c r="D63" s="222"/>
    </row>
    <row r="64" spans="1:5" ht="13.5" thickBot="1" x14ac:dyDescent="0.25">
      <c r="A64" s="43" t="s">
        <v>418</v>
      </c>
      <c r="B64" s="119"/>
      <c r="C64" s="138" t="s">
        <v>14</v>
      </c>
      <c r="D64" s="223"/>
    </row>
    <row r="65" spans="1:5" ht="26.25" thickBot="1" x14ac:dyDescent="0.25">
      <c r="A65" s="121" t="s">
        <v>503</v>
      </c>
      <c r="B65" s="40" t="s">
        <v>504</v>
      </c>
      <c r="C65" s="137" t="s">
        <v>494</v>
      </c>
      <c r="D65" s="224"/>
    </row>
    <row r="66" spans="1:5" x14ac:dyDescent="0.2">
      <c r="A66" s="37" t="s">
        <v>220</v>
      </c>
      <c r="B66" s="34"/>
      <c r="C66" s="137" t="s">
        <v>494</v>
      </c>
      <c r="D66" s="146"/>
    </row>
    <row r="67" spans="1:5" x14ac:dyDescent="0.2">
      <c r="A67" s="36" t="s">
        <v>553</v>
      </c>
      <c r="B67" s="34" t="s">
        <v>221</v>
      </c>
      <c r="C67" s="1" t="str">
        <f>IF(OR(DOB="Enter Date",Date_Qual_Reemploy="Enter Date or N/A"),"Calculated",IF(DATEDIF(DOB,Date_Qual_Reemploy, "y")&gt;=50,"Yes","No"))</f>
        <v>Calculated</v>
      </c>
      <c r="D67" s="146"/>
    </row>
    <row r="68" spans="1:5" x14ac:dyDescent="0.2">
      <c r="A68" s="34" t="s">
        <v>510</v>
      </c>
      <c r="B68" s="34" t="s">
        <v>507</v>
      </c>
      <c r="C68" s="225"/>
      <c r="D68" s="146"/>
    </row>
    <row r="69" spans="1:5" x14ac:dyDescent="0.2">
      <c r="C69" s="143"/>
      <c r="D69" s="146"/>
    </row>
    <row r="70" spans="1:5" ht="51" x14ac:dyDescent="0.2">
      <c r="A70" s="36" t="s">
        <v>222</v>
      </c>
      <c r="B70" s="35" t="s">
        <v>517</v>
      </c>
      <c r="C70" s="138" t="s">
        <v>14</v>
      </c>
      <c r="D70" s="223"/>
      <c r="E70" s="34"/>
    </row>
    <row r="71" spans="1:5" x14ac:dyDescent="0.2">
      <c r="A71" s="36" t="s">
        <v>223</v>
      </c>
      <c r="B71" s="34" t="s">
        <v>495</v>
      </c>
      <c r="C71" s="138" t="s">
        <v>14</v>
      </c>
      <c r="D71" s="223"/>
    </row>
    <row r="72" spans="1:5" ht="25.5" x14ac:dyDescent="0.2">
      <c r="A72" s="36" t="s">
        <v>224</v>
      </c>
      <c r="B72" s="35" t="s">
        <v>502</v>
      </c>
      <c r="C72" s="138" t="s">
        <v>14</v>
      </c>
      <c r="D72" s="223"/>
    </row>
    <row r="73" spans="1:5" ht="25.5" x14ac:dyDescent="0.2">
      <c r="A73" s="39" t="s">
        <v>519</v>
      </c>
      <c r="B73" s="35" t="s">
        <v>518</v>
      </c>
      <c r="C73" s="138" t="s">
        <v>14</v>
      </c>
      <c r="D73" s="164"/>
    </row>
    <row r="74" spans="1:5" x14ac:dyDescent="0.2">
      <c r="A74" s="16"/>
      <c r="B74" s="68"/>
      <c r="C74" s="148"/>
      <c r="D74" s="223"/>
    </row>
    <row r="75" spans="1:5" ht="15" x14ac:dyDescent="0.25">
      <c r="A75" s="120" t="s">
        <v>526</v>
      </c>
      <c r="B75" s="58" t="s">
        <v>225</v>
      </c>
      <c r="C75" s="148"/>
      <c r="D75" s="223"/>
    </row>
    <row r="76" spans="1:5" ht="25.5" x14ac:dyDescent="0.2">
      <c r="A76" s="43" t="s">
        <v>226</v>
      </c>
      <c r="B76" s="35"/>
      <c r="C76" s="226" t="str">
        <f>IF(ATAA_RTAA="Select Benefit","Select Which Benefit Above",IF(ATAA_RTAA="ATAA (Reversion 2021)",IF(Sep_Date="Enter Date or N/A","Enter Sep Date on Eligibility Tab",Sep_Date),""))</f>
        <v>Select Which Benefit Above</v>
      </c>
      <c r="D76" s="227"/>
    </row>
    <row r="77" spans="1:5" ht="25.5" x14ac:dyDescent="0.2">
      <c r="A77" s="43" t="s">
        <v>521</v>
      </c>
      <c r="B77" s="35" t="s">
        <v>522</v>
      </c>
      <c r="C77" s="232" t="str">
        <f>IF(ATAA_RTAA="Select Benefit","Select Which Benefit Above",IF(ATAA_RTAA&lt;&gt;"ATAA (Reversion 2021)","",IF(Date_Qual_Reemploy="Enter Date","Enter Date of Qualifying Reemployment Above",IF(C76="Enter Sep Date on Eligibility Tab","Calculated",(DATEDIF(C76,Date_Qual_Reemploy,"d")/7)))))</f>
        <v>Select Which Benefit Above</v>
      </c>
      <c r="D77" s="227"/>
    </row>
    <row r="78" spans="1:5" ht="25.5" x14ac:dyDescent="0.2">
      <c r="A78" s="37" t="s">
        <v>520</v>
      </c>
      <c r="B78" s="35"/>
      <c r="C78" s="195" t="str">
        <f>IF(ATAA_RTAA="Select Benefit","Select Which Benefit Above",IF(ATAA_RTAA="ATAA (Reversion 2021)","Enter Date",""))</f>
        <v>Select Which Benefit Above</v>
      </c>
      <c r="D78" s="227"/>
    </row>
    <row r="79" spans="1:5" ht="25.5" x14ac:dyDescent="0.2">
      <c r="A79" s="37" t="s">
        <v>523</v>
      </c>
      <c r="B79" s="35"/>
      <c r="C79" s="195" t="str">
        <f>IF(ATAA_RTAA="Select Benefit","Select Which Benefit Above",IF(ATAA_RTAA="ATAA (Reversion 2021)","Enter Date",""))</f>
        <v>Select Which Benefit Above</v>
      </c>
      <c r="D79" s="227"/>
    </row>
    <row r="80" spans="1:5" ht="25.5" x14ac:dyDescent="0.2">
      <c r="A80" s="37" t="s">
        <v>525</v>
      </c>
      <c r="B80" s="35" t="s">
        <v>524</v>
      </c>
      <c r="C80" s="234" t="str">
        <f>IF(ATAA_RTAA="Select Benefit","Select Which Benefit Above",IF(ATAA_RTAA&lt;&gt;"ATAA (Reversion 2021)","",IF(OR(C78="Enter Date",C79="Enter Date"),"Calculated",(DATEDIF(C78,C79,"d")/7))))</f>
        <v>Select Which Benefit Above</v>
      </c>
      <c r="D80" s="227"/>
    </row>
    <row r="81" spans="1:5" x14ac:dyDescent="0.2">
      <c r="A81" s="37"/>
      <c r="B81" s="35"/>
      <c r="C81" s="152"/>
      <c r="D81" s="227"/>
    </row>
    <row r="82" spans="1:5" ht="15" x14ac:dyDescent="0.25">
      <c r="A82" s="120" t="s">
        <v>533</v>
      </c>
      <c r="B82" s="35"/>
      <c r="C82" s="152"/>
      <c r="D82" s="227"/>
    </row>
    <row r="83" spans="1:5" ht="25.5" x14ac:dyDescent="0.2">
      <c r="A83" s="37" t="s">
        <v>532</v>
      </c>
      <c r="B83" s="35" t="s">
        <v>550</v>
      </c>
      <c r="C83" s="136" t="s">
        <v>14</v>
      </c>
      <c r="D83" s="227"/>
    </row>
    <row r="84" spans="1:5" x14ac:dyDescent="0.2">
      <c r="A84" s="86" t="s">
        <v>530</v>
      </c>
      <c r="B84" s="35"/>
      <c r="C84" s="152"/>
      <c r="D84" s="227"/>
    </row>
    <row r="85" spans="1:5" ht="26.25" customHeight="1" x14ac:dyDescent="0.2">
      <c r="A85" s="37" t="s">
        <v>227</v>
      </c>
      <c r="B85" s="34"/>
      <c r="C85" s="233" t="str">
        <f>IF(ATAA_RTAA="Select Benefit","Select Which Benefit Above",IF(ATAA_RTAA="RTAA (2011 and 2015 Programs)",IF(Date_Exhausted_UI="Enter Date or N/A","Enter Date Exhausted UI Above",Date_Exhausted_UI),""))</f>
        <v>Select Which Benefit Above</v>
      </c>
      <c r="D85" s="228"/>
    </row>
    <row r="86" spans="1:5" ht="25.5" x14ac:dyDescent="0.2">
      <c r="A86" s="37" t="s">
        <v>228</v>
      </c>
      <c r="B86" s="78"/>
      <c r="C86" s="233" t="str">
        <f>IF(ATAA_RTAA="Select Benefit","Select Which Benefit Above",IF(ATAA_RTAA="RTAA (2011 and 2015 Programs)",IF(Date_Qual_Reemploy="Enter Date","Enter Date of Qualifying Reemployment",Date_Qual_Reemploy),""))</f>
        <v>Select Which Benefit Above</v>
      </c>
      <c r="D86" s="229"/>
    </row>
    <row r="87" spans="1:5" ht="13.5" customHeight="1" x14ac:dyDescent="0.2">
      <c r="A87" s="114" t="s">
        <v>551</v>
      </c>
      <c r="B87" s="34" t="s">
        <v>527</v>
      </c>
      <c r="C87" s="42" t="str">
        <f>IF(C85="Select Which Benefit Above","Calculated",IF(ATAA_RTAA="ATAA (Reversion 2021)","",IF(AND(C85&lt;&gt;"Select Which Benefit Above",Date_Qual_Reemploy="Enter Date"),"Calculated",MIN(C85,C86))))</f>
        <v>Calculated</v>
      </c>
      <c r="D87" s="228"/>
    </row>
    <row r="88" spans="1:5" ht="25.5" x14ac:dyDescent="0.2">
      <c r="A88" s="36" t="s">
        <v>505</v>
      </c>
      <c r="B88" s="35" t="s">
        <v>535</v>
      </c>
      <c r="C88" s="230" t="s">
        <v>494</v>
      </c>
      <c r="D88" s="228"/>
    </row>
    <row r="89" spans="1:5" ht="13.5" customHeight="1" x14ac:dyDescent="0.2">
      <c r="A89" s="37" t="s">
        <v>528</v>
      </c>
      <c r="B89" s="34" t="s">
        <v>536</v>
      </c>
      <c r="C89" s="194" t="s">
        <v>56</v>
      </c>
      <c r="D89" s="228"/>
    </row>
    <row r="90" spans="1:5" x14ac:dyDescent="0.2">
      <c r="A90" s="37" t="s">
        <v>529</v>
      </c>
      <c r="B90" s="78"/>
      <c r="C90" s="194" t="s">
        <v>56</v>
      </c>
      <c r="D90" s="229"/>
      <c r="E90" s="34"/>
    </row>
    <row r="91" spans="1:5" ht="38.25" x14ac:dyDescent="0.2">
      <c r="A91" s="98" t="s">
        <v>552</v>
      </c>
      <c r="B91" s="35" t="s">
        <v>549</v>
      </c>
      <c r="C91" s="232" t="str">
        <f>IF(ATAA_RTAA="Select Benefit","Select Which Benefit Above",IF(ATAA_RTAA="ATAA (Reversion 2021)","",IF(OR(C87="Calculated",C90="Enter Date or N/A"),"Calculated",(DATEDIF(C87,C90,"d")/7))))</f>
        <v>Select Which Benefit Above</v>
      </c>
      <c r="D91" s="229"/>
    </row>
    <row r="92" spans="1:5" x14ac:dyDescent="0.2">
      <c r="A92" s="6"/>
      <c r="C92" s="148"/>
      <c r="D92" s="229"/>
    </row>
    <row r="93" spans="1:5" x14ac:dyDescent="0.2">
      <c r="A93" s="86" t="s">
        <v>531</v>
      </c>
      <c r="B93" s="58" t="s">
        <v>229</v>
      </c>
      <c r="C93" s="148"/>
      <c r="D93" s="229"/>
    </row>
    <row r="94" spans="1:5" ht="49.5" customHeight="1" x14ac:dyDescent="0.2">
      <c r="A94" s="37" t="s">
        <v>537</v>
      </c>
      <c r="B94" s="58"/>
      <c r="C94" s="233" t="str">
        <f>IF(ATAA_RTAA="Select Benefit","Select Which Benefit Above",IF(ATAA_RTAA="RTAA (2011 and 2015 Programs)",IF(Date_Qual_Reemploy="Enter Date","Enter Date of Qualifying Reemployment",Date_Qual_Reemploy),""))</f>
        <v>Select Which Benefit Above</v>
      </c>
      <c r="D94" s="229"/>
    </row>
    <row r="95" spans="1:5" ht="76.5" x14ac:dyDescent="0.2">
      <c r="A95" s="37" t="s">
        <v>230</v>
      </c>
      <c r="B95" s="40" t="s">
        <v>231</v>
      </c>
      <c r="C95" s="65" t="str">
        <f>IF(AND(Weeks_Addl="",Weeks_Basic="",Weeks_Completion=""),"Calculated Field - Enter TRA Weeks Above",Weeks_Addl+Weeks_Basic+Weeks_Completion)</f>
        <v>Calculated Field - Enter TRA Weeks Above</v>
      </c>
      <c r="D95" s="229"/>
    </row>
    <row r="96" spans="1:5" ht="38.25" x14ac:dyDescent="0.2">
      <c r="A96" s="98" t="s">
        <v>506</v>
      </c>
      <c r="B96" s="35" t="s">
        <v>541</v>
      </c>
      <c r="C96" s="235" t="str">
        <f>IF(C95="Calculated Field - Enter TRA Weeks Above","Calculated",104-(Weeks_Addl+Weeks_Basic+Weeks_Completion))</f>
        <v>Calculated</v>
      </c>
      <c r="D96" s="228"/>
    </row>
    <row r="97" spans="1:4" ht="25.5" customHeight="1" x14ac:dyDescent="0.2">
      <c r="A97" s="37" t="s">
        <v>528</v>
      </c>
      <c r="B97" s="35" t="s">
        <v>542</v>
      </c>
      <c r="C97" s="194" t="s">
        <v>56</v>
      </c>
      <c r="D97" s="228"/>
    </row>
    <row r="98" spans="1:4" ht="13.5" customHeight="1" x14ac:dyDescent="0.2">
      <c r="A98" s="37" t="s">
        <v>529</v>
      </c>
      <c r="B98" s="78"/>
      <c r="C98" s="194" t="s">
        <v>56</v>
      </c>
      <c r="D98" s="228"/>
    </row>
    <row r="99" spans="1:4" ht="38.25" x14ac:dyDescent="0.2">
      <c r="A99" s="122" t="s">
        <v>534</v>
      </c>
      <c r="B99" s="35" t="s">
        <v>538</v>
      </c>
      <c r="C99" s="236" t="str">
        <f>IF(ATAA_RTAA="Select Benefit","Select Which Benefit Above",IF(ATAA_RTAA="ATAA (Reversion 2021)","",IF(OR(C97="Enter Date or N/A",C98="Enter Date or N/A"),"Calculated",(DATEDIF(Date_Qual_Reemploy,C98,"d")/7))))</f>
        <v>Select Which Benefit Above</v>
      </c>
      <c r="D99" s="229"/>
    </row>
    <row r="100" spans="1:4" ht="51.75" thickBot="1" x14ac:dyDescent="0.25">
      <c r="A100" s="47" t="s">
        <v>539</v>
      </c>
      <c r="B100" s="54" t="s">
        <v>540</v>
      </c>
      <c r="C100" s="237" t="str">
        <f>IF(ATAA_RTAA="Select Benefit","Select Which Benefit Above",IF(ATAA_RTAA="ATAA (Reversion 2021)","",IF(RTAA_Start_Yes_TRA="Enter Date or N/A","Calculated - Enter RTAA Start Date Above",IF(AND(Date_Exhausted_Basic="Enter Date or N/A",Date_Exhausted_Addl="Enter Date or N/A",Date_Exhausted_Comp="Enter Date or N/A"),"Calculated - Enter TRA Dates",IF(C97&gt;MAX(Date_Exhausted_Basic,Date_Exhausted_Addl,Date_Exhausted_Comp),"Yes","No")))))</f>
        <v>Select Which Benefit Above</v>
      </c>
      <c r="D100" s="231"/>
    </row>
  </sheetData>
  <sheetProtection sheet="1" objects="1" scenarios="1"/>
  <conditionalFormatting sqref="B1:B3">
    <cfRule type="beginsWith" dxfId="160" priority="68" operator="beginsWith" text="Enter">
      <formula>LEFT(B1,LEN("Enter"))="Enter"</formula>
    </cfRule>
  </conditionalFormatting>
  <conditionalFormatting sqref="C11:C13">
    <cfRule type="containsText" dxfId="159" priority="205" stopIfTrue="1" operator="containsText" text="N/A">
      <formula>NOT(ISERROR(SEARCH("N/A",C11)))</formula>
    </cfRule>
    <cfRule type="beginsWith" dxfId="158" priority="98" operator="beginsWith" text="Enter">
      <formula>LEFT(C11,LEN("Enter"))="Enter"</formula>
    </cfRule>
    <cfRule type="beginsWith" dxfId="157" priority="102" operator="beginsWith" text="No">
      <formula>LEFT(C11,LEN("No"))="No"</formula>
    </cfRule>
    <cfRule type="containsText" dxfId="156" priority="101" operator="containsText" text="Needs Program">
      <formula>NOT(ISERROR(SEARCH("Needs Program",C11)))</formula>
    </cfRule>
    <cfRule type="beginsWith" dxfId="155" priority="67" operator="beginsWith" text="Select">
      <formula>LEFT(C11,LEN("Select"))="Select"</formula>
    </cfRule>
  </conditionalFormatting>
  <conditionalFormatting sqref="C14:C15">
    <cfRule type="containsText" dxfId="154" priority="149" operator="containsText" text="Select">
      <formula>NOT(ISERROR(SEARCH("Select",C14)))</formula>
    </cfRule>
    <cfRule type="containsBlanks" dxfId="153" priority="150">
      <formula>LEN(TRIM(C14))=0</formula>
    </cfRule>
  </conditionalFormatting>
  <conditionalFormatting sqref="C16">
    <cfRule type="containsText" dxfId="152" priority="99" operator="containsText" text="Enter">
      <formula>NOT(ISERROR(SEARCH("Enter",C16)))</formula>
    </cfRule>
  </conditionalFormatting>
  <conditionalFormatting sqref="C17:C18">
    <cfRule type="containsText" dxfId="151" priority="64" stopIfTrue="1" operator="containsText" text="Enter">
      <formula>NOT(ISERROR(SEARCH("Enter",C17)))</formula>
    </cfRule>
  </conditionalFormatting>
  <conditionalFormatting sqref="C20">
    <cfRule type="containsText" dxfId="150" priority="65" operator="containsText" text="Select">
      <formula>NOT(ISERROR(SEARCH("Select",C20)))</formula>
    </cfRule>
    <cfRule type="containsBlanks" dxfId="149" priority="66">
      <formula>LEN(TRIM(C20))=0</formula>
    </cfRule>
  </conditionalFormatting>
  <conditionalFormatting sqref="C21:C22">
    <cfRule type="containsText" dxfId="148" priority="109" stopIfTrue="1" operator="containsText" text="Enter">
      <formula>NOT(ISERROR(SEARCH("Enter",C21)))</formula>
    </cfRule>
  </conditionalFormatting>
  <conditionalFormatting sqref="C24:C25">
    <cfRule type="containsText" dxfId="147" priority="123" operator="containsText" text="Select">
      <formula>NOT(ISERROR(SEARCH("Select",C24)))</formula>
    </cfRule>
    <cfRule type="beginsWith" dxfId="146" priority="97" operator="beginsWith" text="No">
      <formula>LEFT(C24,LEN("No"))="No"</formula>
    </cfRule>
  </conditionalFormatting>
  <conditionalFormatting sqref="C28">
    <cfRule type="containsText" dxfId="145" priority="202" stopIfTrue="1" operator="containsText" text="Enter">
      <formula>NOT(ISERROR(SEARCH("Enter",C28)))</formula>
    </cfRule>
  </conditionalFormatting>
  <conditionalFormatting sqref="C29">
    <cfRule type="containsText" dxfId="144" priority="86" operator="containsText" text="Calculated">
      <formula>NOT(ISERROR(SEARCH("Calculated",C29)))</formula>
    </cfRule>
  </conditionalFormatting>
  <conditionalFormatting sqref="C30:C31">
    <cfRule type="containsText" dxfId="143" priority="201" stopIfTrue="1" operator="containsText" text="Enter">
      <formula>NOT(ISERROR(SEARCH("Enter",C30)))</formula>
    </cfRule>
  </conditionalFormatting>
  <conditionalFormatting sqref="C32:C33">
    <cfRule type="beginsWith" dxfId="142" priority="111" operator="beginsWith" text="No">
      <formula>LEFT(C32,LEN("No"))="No"</formula>
    </cfRule>
    <cfRule type="containsText" dxfId="141" priority="110" operator="containsText" text="Select">
      <formula>NOT(ISERROR(SEARCH("Select",C32)))</formula>
    </cfRule>
  </conditionalFormatting>
  <conditionalFormatting sqref="C35">
    <cfRule type="containsText" dxfId="140" priority="199" stopIfTrue="1" operator="containsText" text="Enter">
      <formula>NOT(ISERROR(SEARCH("Enter",C35)))</formula>
    </cfRule>
  </conditionalFormatting>
  <conditionalFormatting sqref="C36">
    <cfRule type="containsText" dxfId="139" priority="85" operator="containsText" text="Calculated">
      <formula>NOT(ISERROR(SEARCH("Calculated",C36)))</formula>
    </cfRule>
  </conditionalFormatting>
  <conditionalFormatting sqref="C37">
    <cfRule type="containsText" dxfId="138" priority="198" stopIfTrue="1" operator="containsText" text="Enter">
      <formula>NOT(ISERROR(SEARCH("Enter",C37)))</formula>
    </cfRule>
  </conditionalFormatting>
  <conditionalFormatting sqref="C40">
    <cfRule type="containsText" dxfId="137" priority="196" stopIfTrue="1" operator="containsText" text="Enter">
      <formula>NOT(ISERROR(SEARCH("Enter",C40)))</formula>
    </cfRule>
  </conditionalFormatting>
  <conditionalFormatting sqref="C41">
    <cfRule type="containsText" dxfId="136" priority="84" operator="containsText" text="Calculated">
      <formula>NOT(ISERROR(SEARCH("Calculated",C41)))</formula>
    </cfRule>
  </conditionalFormatting>
  <conditionalFormatting sqref="C42">
    <cfRule type="containsText" dxfId="135" priority="195" stopIfTrue="1" operator="containsText" text="Enter">
      <formula>NOT(ISERROR(SEARCH("Enter",C42)))</formula>
    </cfRule>
  </conditionalFormatting>
  <conditionalFormatting sqref="C43 C46 C52">
    <cfRule type="beginsWith" dxfId="134" priority="141" operator="beginsWith" text="No">
      <formula>LEFT(C43,LEN("No"))="No"</formula>
    </cfRule>
    <cfRule type="containsText" dxfId="133" priority="140" operator="containsText" text="Select">
      <formula>NOT(ISERROR(SEARCH("Select",C43)))</formula>
    </cfRule>
  </conditionalFormatting>
  <conditionalFormatting sqref="C49:C52">
    <cfRule type="containsText" dxfId="132" priority="145" operator="containsText" text="Select">
      <formula>NOT(ISERROR(SEARCH("Select",C49)))</formula>
    </cfRule>
    <cfRule type="containsBlanks" dxfId="131" priority="146">
      <formula>LEN(TRIM(C49))=0</formula>
    </cfRule>
  </conditionalFormatting>
  <conditionalFormatting sqref="C56">
    <cfRule type="beginsWith" dxfId="130" priority="53" operator="beginsWith" text="Select">
      <formula>LEFT(C56,LEN("Select"))="Select"</formula>
    </cfRule>
  </conditionalFormatting>
  <conditionalFormatting sqref="C57">
    <cfRule type="containsText" dxfId="129" priority="82" operator="containsText" text="Select">
      <formula>NOT(ISERROR(SEARCH("Select",C57)))</formula>
    </cfRule>
    <cfRule type="containsBlanks" dxfId="128" priority="83">
      <formula>LEN(TRIM(C57))=0</formula>
    </cfRule>
  </conditionalFormatting>
  <conditionalFormatting sqref="C57:C100">
    <cfRule type="expression" dxfId="127" priority="1" stopIfTrue="1">
      <formula>$C$56="Did Not Receive Benefit"</formula>
    </cfRule>
  </conditionalFormatting>
  <conditionalFormatting sqref="C58:C59">
    <cfRule type="containsText" dxfId="126" priority="137" stopIfTrue="1" operator="containsText" text="Enter">
      <formula>NOT(ISERROR(SEARCH("Enter",C58)))</formula>
    </cfRule>
  </conditionalFormatting>
  <conditionalFormatting sqref="C60">
    <cfRule type="containsText" dxfId="125" priority="77" stopIfTrue="1" operator="containsText" text="Complete">
      <formula>NOT(ISERROR(SEARCH("Complete",C60)))</formula>
    </cfRule>
    <cfRule type="cellIs" dxfId="124" priority="147" operator="greaterThan">
      <formula>7</formula>
    </cfRule>
  </conditionalFormatting>
  <conditionalFormatting sqref="C61:C64 C7:C8">
    <cfRule type="containsBlanks" dxfId="123" priority="104">
      <formula>LEN(TRIM(C7))=0</formula>
    </cfRule>
    <cfRule type="containsText" dxfId="122" priority="103" operator="containsText" text="Select">
      <formula>NOT(ISERROR(SEARCH("Select",C7)))</formula>
    </cfRule>
  </conditionalFormatting>
  <conditionalFormatting sqref="C65:C66">
    <cfRule type="beginsWith" dxfId="121" priority="74" operator="beginsWith" text="No">
      <formula>LEFT(C65,LEN("No"))="No"</formula>
    </cfRule>
    <cfRule type="containsText" dxfId="120" priority="73" stopIfTrue="1" operator="containsText" text="Enter">
      <formula>NOT(ISERROR(SEARCH("Enter",C65)))</formula>
    </cfRule>
  </conditionalFormatting>
  <conditionalFormatting sqref="C67">
    <cfRule type="beginsWith" dxfId="119" priority="62" operator="beginsWith" text="No">
      <formula>LEFT(C67,LEN("No"))="No"</formula>
    </cfRule>
    <cfRule type="beginsWith" dxfId="118" priority="63" operator="beginsWith" text="Calculated">
      <formula>LEFT(C67,LEN("Calculated"))="Calculated"</formula>
    </cfRule>
  </conditionalFormatting>
  <conditionalFormatting sqref="C68">
    <cfRule type="containsBlanks" dxfId="117" priority="55">
      <formula>LEN(TRIM(C68))=0</formula>
    </cfRule>
    <cfRule type="cellIs" dxfId="116" priority="54" operator="greaterThan">
      <formula>10000</formula>
    </cfRule>
  </conditionalFormatting>
  <conditionalFormatting sqref="C70">
    <cfRule type="expression" dxfId="115" priority="52">
      <formula>AND($C$56="ATAA (Reversion 2021)",$C$70="No")</formula>
    </cfRule>
  </conditionalFormatting>
  <conditionalFormatting sqref="C70:C73">
    <cfRule type="containsText" dxfId="114" priority="169" operator="containsText" text="Select">
      <formula>NOT(ISERROR(SEARCH("Select",C70)))</formula>
    </cfRule>
  </conditionalFormatting>
  <conditionalFormatting sqref="C72">
    <cfRule type="expression" dxfId="113" priority="51">
      <formula>AND($C$56="ATAA (Reversion 2021)",$C$72="Yes")</formula>
    </cfRule>
  </conditionalFormatting>
  <conditionalFormatting sqref="C73">
    <cfRule type="expression" dxfId="112" priority="50">
      <formula>AND($C$56="ATAA (Reversion 2021)",$C$73="Yes")</formula>
    </cfRule>
  </conditionalFormatting>
  <conditionalFormatting sqref="C76:C80">
    <cfRule type="containsBlanks" dxfId="111" priority="47" stopIfTrue="1">
      <formula>LEN(TRIM(C76))=0</formula>
    </cfRule>
  </conditionalFormatting>
  <conditionalFormatting sqref="C77">
    <cfRule type="cellIs" dxfId="110" priority="207" operator="greaterThan">
      <formula>26</formula>
    </cfRule>
  </conditionalFormatting>
  <conditionalFormatting sqref="C77:C80">
    <cfRule type="containsText" dxfId="109" priority="48" operator="containsText" text="Calculated">
      <formula>NOT(ISERROR(SEARCH("Calculated",C77)))</formula>
    </cfRule>
  </conditionalFormatting>
  <conditionalFormatting sqref="C80">
    <cfRule type="cellIs" dxfId="108" priority="208" operator="greaterThan">
      <formula>104</formula>
    </cfRule>
  </conditionalFormatting>
  <conditionalFormatting sqref="C83">
    <cfRule type="containsText" dxfId="107" priority="20" operator="containsText" text="Select">
      <formula>NOT(ISERROR(SEARCH("Select",C83)))</formula>
    </cfRule>
    <cfRule type="expression" dxfId="106" priority="19">
      <formula>$C$56="ATAA (Reversion 2021)"</formula>
    </cfRule>
  </conditionalFormatting>
  <conditionalFormatting sqref="C85:C86">
    <cfRule type="containsBlanks" dxfId="105" priority="49">
      <formula>LEN(TRIM(C85))=0</formula>
    </cfRule>
  </conditionalFormatting>
  <conditionalFormatting sqref="C85:C91 C76:C80">
    <cfRule type="containsText" dxfId="104" priority="18" operator="containsText" text="Select">
      <formula>NOT(ISERROR(SEARCH("Select",C76)))</formula>
    </cfRule>
    <cfRule type="containsText" dxfId="103" priority="17" operator="containsText" text="Enter">
      <formula>NOT(ISERROR(SEARCH("Enter",C76)))</formula>
    </cfRule>
  </conditionalFormatting>
  <conditionalFormatting sqref="C85:C91">
    <cfRule type="expression" dxfId="102" priority="12">
      <formula>$C$83="Yes"</formula>
    </cfRule>
    <cfRule type="expression" dxfId="101" priority="2">
      <formula>$C$56="ATAA (Reversion 2021)"</formula>
    </cfRule>
  </conditionalFormatting>
  <conditionalFormatting sqref="C87">
    <cfRule type="beginsWith" dxfId="100" priority="46" operator="beginsWith" text="Calculated">
      <formula>LEFT(C87,LEN("Calculated"))="Calculated"</formula>
    </cfRule>
    <cfRule type="containsBlanks" dxfId="99" priority="43">
      <formula>LEN(TRIM(C87))=0</formula>
    </cfRule>
  </conditionalFormatting>
  <conditionalFormatting sqref="C88">
    <cfRule type="containsBlanks" dxfId="98" priority="42">
      <formula>LEN(TRIM(C88))=0</formula>
    </cfRule>
    <cfRule type="expression" dxfId="97" priority="36">
      <formula>$C$87&lt;&gt;$C$88</formula>
    </cfRule>
    <cfRule type="expression" dxfId="96" priority="24">
      <formula>$C$88="Enter Date or N/A"</formula>
    </cfRule>
  </conditionalFormatting>
  <conditionalFormatting sqref="C89">
    <cfRule type="expression" dxfId="95" priority="14">
      <formula>$C$87="Calculated"</formula>
    </cfRule>
    <cfRule type="expression" dxfId="94" priority="21">
      <formula>$C$89&lt;$C$87</formula>
    </cfRule>
  </conditionalFormatting>
  <conditionalFormatting sqref="C91">
    <cfRule type="beginsWith" dxfId="93" priority="219" operator="beginsWith" text="Calculated">
      <formula>LEFT(C91,LEN("Calculated"))="Calculated"</formula>
    </cfRule>
    <cfRule type="expression" dxfId="92" priority="220">
      <formula>$C$91&gt;104</formula>
    </cfRule>
  </conditionalFormatting>
  <conditionalFormatting sqref="C94">
    <cfRule type="containsText" dxfId="91" priority="28" operator="containsText" text="Select">
      <formula>NOT(ISERROR(SEARCH("Select",C94)))</formula>
    </cfRule>
    <cfRule type="containsBlanks" dxfId="90" priority="26">
      <formula>LEN(TRIM(C94))=0</formula>
    </cfRule>
    <cfRule type="containsText" dxfId="89" priority="27" stopIfTrue="1" operator="containsText" text="Enter">
      <formula>NOT(ISERROR(SEARCH("Enter",C94)))</formula>
    </cfRule>
  </conditionalFormatting>
  <conditionalFormatting sqref="C94:C100">
    <cfRule type="expression" dxfId="88" priority="4" stopIfTrue="1">
      <formula>$C$83="No"</formula>
    </cfRule>
    <cfRule type="expression" dxfId="87" priority="3">
      <formula>$C$56="ATAA (Reversion 2021)"</formula>
    </cfRule>
  </conditionalFormatting>
  <conditionalFormatting sqref="C95:C96">
    <cfRule type="beginsWith" dxfId="86" priority="25" operator="beginsWith" text="Calculated">
      <formula>LEFT(C95,LEN("Calculated"))="Calculated"</formula>
    </cfRule>
  </conditionalFormatting>
  <conditionalFormatting sqref="C97">
    <cfRule type="expression" dxfId="85" priority="22">
      <formula>$C$97&lt;$C$94</formula>
    </cfRule>
  </conditionalFormatting>
  <conditionalFormatting sqref="C97:C98">
    <cfRule type="beginsWith" dxfId="84" priority="9" operator="beginsWith" text="Enter">
      <formula>LEFT(C97,LEN("Enter"))="Enter"</formula>
    </cfRule>
  </conditionalFormatting>
  <conditionalFormatting sqref="C99">
    <cfRule type="expression" dxfId="83" priority="10">
      <formula>$C$99&gt;$C$96</formula>
    </cfRule>
  </conditionalFormatting>
  <conditionalFormatting sqref="C99:C100">
    <cfRule type="beginsWith" dxfId="82" priority="6" operator="beginsWith" text="Calculated">
      <formula>LEFT(C99,LEN("Calculated"))="Calculated"</formula>
    </cfRule>
    <cfRule type="beginsWith" dxfId="81" priority="5" operator="beginsWith" text="Select">
      <formula>LEFT(C99,LEN("Select"))="Select"</formula>
    </cfRule>
  </conditionalFormatting>
  <conditionalFormatting sqref="C100">
    <cfRule type="beginsWith" dxfId="80" priority="8" operator="beginsWith" text="No">
      <formula>LEFT(C100,LEN("No"))="No"</formula>
    </cfRule>
    <cfRule type="beginsWith" dxfId="79" priority="7" operator="beginsWith" text="Enter">
      <formula>LEFT(C100,LEN("Enter"))="Enter"</formula>
    </cfRule>
  </conditionalFormatting>
  <conditionalFormatting sqref="D29:E29">
    <cfRule type="containsBlanks" dxfId="78" priority="94">
      <formula>LEN(TRIM(D29))=0</formula>
    </cfRule>
  </conditionalFormatting>
  <conditionalFormatting sqref="D36:E36">
    <cfRule type="containsBlanks" dxfId="77" priority="89">
      <formula>LEN(TRIM(D36))=0</formula>
    </cfRule>
  </conditionalFormatting>
  <conditionalFormatting sqref="D41:E41">
    <cfRule type="containsBlanks" dxfId="76" priority="87">
      <formula>LEN(TRIM(D41))=0</formula>
    </cfRule>
  </conditionalFormatting>
  <hyperlinks>
    <hyperlink ref="B2" location="Veteran" display="Veteran" xr:uid="{246D280D-786B-475B-B04A-1783D8EF834D}"/>
    <hyperlink ref="B1" location="Part_ID" display="Part_ID" xr:uid="{64127440-59B0-4F51-AE53-A17EC0F78B61}"/>
    <hyperlink ref="C76" location="Sep_Date" display="Sep_Date" xr:uid="{24348483-7E3F-47BF-BEA5-E08A0BEAB27C}"/>
    <hyperlink ref="C94" location="Date_Qual_Reemploy" display="Date_Qual_Reemploy" xr:uid="{3FEE57FC-2A8E-4933-9F05-9DE845EC2E57}"/>
    <hyperlink ref="C95" location="Weeks_Basic" display="Weeks_Basic" xr:uid="{C2052317-4D12-4823-856B-81E330CFA988}"/>
    <hyperlink ref="C100" location="Date_Exhausted_Basic" display="Date_Exhausted_Basic" xr:uid="{5AACD888-BAAD-4EE9-BCC7-9C8455FC490D}"/>
    <hyperlink ref="C85" location="Date_Exhausted_UI" display="Date_Exhausted_UI" xr:uid="{B5BDF5FF-BB79-4960-8860-BDAEFF9394CC}"/>
    <hyperlink ref="C86" location="Date_Qual_Reemploy" display="Date_Qual_Reemploy" xr:uid="{336FDE8C-F26B-4A20-966F-614B2C58BA16}"/>
  </hyperlinks>
  <pageMargins left="0.25" right="0" top="0.25" bottom="0.75" header="0.5" footer="0.5"/>
  <pageSetup orientation="portrait" horizontalDpi="4294967295" verticalDpi="4294967295" r:id="rId1"/>
  <headerFooter alignWithMargins="0">
    <oddFooter>&amp;LRevised October 2015&amp;RPage &amp;P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1000000}">
          <x14:formula1>
            <xm:f>References!$B$1:$B$4</xm:f>
          </x14:formula1>
          <xm:sqref>B32:B34 B40 C32:C33 C7:C8 C24:C25 C43 C64 C83 C46 C20 C49:C52 C57 C14:C15 C61:C62 C70:C73</xm:sqref>
        </x14:dataValidation>
        <x14:dataValidation type="list" allowBlank="1" showInputMessage="1" showErrorMessage="1" xr:uid="{78045864-9240-48EF-8281-8A2F8F60738E}">
          <x14:formula1>
            <xm:f>References!$K$1:$K$6</xm:f>
          </x14:formula1>
          <xm:sqref>C11:C12</xm:sqref>
        </x14:dataValidation>
        <x14:dataValidation type="list" allowBlank="1" showInputMessage="1" showErrorMessage="1" xr:uid="{C62BFC84-7465-4A76-90EA-A20BB7F35274}">
          <x14:formula1>
            <xm:f>References!$K$1:$K$8</xm:f>
          </x14:formula1>
          <xm:sqref>C13</xm:sqref>
        </x14:dataValidation>
        <x14:dataValidation type="list" allowBlank="1" showInputMessage="1" showErrorMessage="1" xr:uid="{3A9A69C8-0A9F-4FA3-B878-EAE78964B172}">
          <x14:formula1>
            <xm:f>References!$L$1:$L$4</xm:f>
          </x14:formula1>
          <xm:sqref>C63</xm:sqref>
        </x14:dataValidation>
        <x14:dataValidation type="list" allowBlank="1" showInputMessage="1" showErrorMessage="1" xr:uid="{5DC09600-65BE-4477-9752-F8C16BC8A0D5}">
          <x14:formula1>
            <xm:f>References!$M$1:$M$4</xm:f>
          </x14:formula1>
          <xm:sqref>C56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AC528-742D-4CF6-BA07-66BD0AA20EA4}">
  <sheetPr codeName="Sheet6"/>
  <dimension ref="A1:F25"/>
  <sheetViews>
    <sheetView zoomScaleNormal="100" workbookViewId="0">
      <pane ySplit="9" topLeftCell="A10" activePane="bottomLeft" state="frozen"/>
      <selection activeCell="D21" sqref="D21"/>
      <selection pane="bottomLeft" activeCell="C10" sqref="C10"/>
    </sheetView>
  </sheetViews>
  <sheetFormatPr defaultColWidth="34.28515625" defaultRowHeight="12.75" x14ac:dyDescent="0.2"/>
  <cols>
    <col min="1" max="1" width="41.42578125" bestFit="1" customWidth="1"/>
    <col min="2" max="2" width="76.140625" customWidth="1"/>
    <col min="3" max="4" width="18.7109375" bestFit="1" customWidth="1"/>
  </cols>
  <sheetData>
    <row r="1" spans="1:6" x14ac:dyDescent="0.2">
      <c r="A1" s="34" t="s">
        <v>15</v>
      </c>
      <c r="B1" t="str">
        <f>IF(Part_ID="Enter Here","Enter on Settings (Hyperlink here)",Part_ID)</f>
        <v>Enter on Settings (Hyperlink here)</v>
      </c>
    </row>
    <row r="2" spans="1:6" x14ac:dyDescent="0.2">
      <c r="A2" s="58" t="s">
        <v>13</v>
      </c>
      <c r="B2" t="str">
        <f>IF(Veteran="Select Yes/No/NA","Enter on Settings (Hyperlink here)",Veteran)</f>
        <v>Enter on Settings (Hyperlink here)</v>
      </c>
    </row>
    <row r="3" spans="1:6" ht="13.5" thickBot="1" x14ac:dyDescent="0.25">
      <c r="A3" s="58"/>
      <c r="B3" s="58"/>
    </row>
    <row r="4" spans="1:6" ht="51.75" x14ac:dyDescent="0.25">
      <c r="A4" s="100" t="s">
        <v>232</v>
      </c>
      <c r="B4" s="84" t="s">
        <v>233</v>
      </c>
      <c r="C4" s="3"/>
      <c r="D4" s="3"/>
      <c r="E4" s="3"/>
      <c r="F4" s="4"/>
    </row>
    <row r="5" spans="1:6" ht="18" x14ac:dyDescent="0.25">
      <c r="A5" s="101" t="s">
        <v>234</v>
      </c>
      <c r="B5" s="7" t="s">
        <v>235</v>
      </c>
      <c r="C5" s="19"/>
      <c r="D5" s="15"/>
      <c r="E5" s="15"/>
      <c r="F5" s="5"/>
    </row>
    <row r="6" spans="1:6" x14ac:dyDescent="0.2">
      <c r="A6" s="37" t="s">
        <v>236</v>
      </c>
      <c r="B6" s="103" t="str">
        <f>IF(Train_Start_Date="Enter Date or N/A","Enter on Eligibility Tab",Train_Start_Date)</f>
        <v>Enter on Eligibility Tab</v>
      </c>
      <c r="F6" s="5"/>
    </row>
    <row r="7" spans="1:6" ht="25.5" x14ac:dyDescent="0.2">
      <c r="A7" s="43" t="s">
        <v>237</v>
      </c>
      <c r="B7" s="136" t="s">
        <v>14</v>
      </c>
      <c r="F7" s="5"/>
    </row>
    <row r="8" spans="1:6" x14ac:dyDescent="0.2">
      <c r="A8" s="22"/>
      <c r="F8" s="5"/>
    </row>
    <row r="9" spans="1:6" x14ac:dyDescent="0.2">
      <c r="A9" s="59"/>
      <c r="B9" s="83" t="s">
        <v>238</v>
      </c>
      <c r="C9" s="102" t="s">
        <v>239</v>
      </c>
      <c r="D9" s="102" t="s">
        <v>240</v>
      </c>
      <c r="E9" s="102" t="s">
        <v>462</v>
      </c>
      <c r="F9" s="12" t="s">
        <v>241</v>
      </c>
    </row>
    <row r="10" spans="1:6" ht="25.5" x14ac:dyDescent="0.2">
      <c r="A10" s="37" t="s">
        <v>242</v>
      </c>
      <c r="B10" s="40" t="s">
        <v>243</v>
      </c>
      <c r="C10" s="138" t="s">
        <v>14</v>
      </c>
      <c r="D10" s="138" t="s">
        <v>14</v>
      </c>
      <c r="E10" s="143"/>
      <c r="F10" s="146"/>
    </row>
    <row r="11" spans="1:6" ht="25.5" x14ac:dyDescent="0.2">
      <c r="A11" s="61" t="s">
        <v>244</v>
      </c>
      <c r="B11" s="40" t="s">
        <v>245</v>
      </c>
      <c r="C11" s="138" t="s">
        <v>14</v>
      </c>
      <c r="D11" s="138" t="s">
        <v>14</v>
      </c>
      <c r="E11" s="143"/>
      <c r="F11" s="146"/>
    </row>
    <row r="12" spans="1:6" x14ac:dyDescent="0.2">
      <c r="A12" s="61" t="s">
        <v>246</v>
      </c>
      <c r="B12" s="58"/>
      <c r="C12" s="138" t="s">
        <v>14</v>
      </c>
      <c r="D12" s="138" t="s">
        <v>14</v>
      </c>
      <c r="E12" s="143"/>
      <c r="F12" s="146"/>
    </row>
    <row r="13" spans="1:6" x14ac:dyDescent="0.2">
      <c r="A13" s="61" t="s">
        <v>247</v>
      </c>
      <c r="B13" s="58" t="s">
        <v>248</v>
      </c>
      <c r="C13" s="138" t="s">
        <v>14</v>
      </c>
      <c r="D13" s="138" t="s">
        <v>14</v>
      </c>
      <c r="E13" s="143"/>
      <c r="F13" s="146"/>
    </row>
    <row r="14" spans="1:6" ht="63.75" x14ac:dyDescent="0.2">
      <c r="A14" s="61" t="s">
        <v>249</v>
      </c>
      <c r="B14" s="40" t="s">
        <v>250</v>
      </c>
      <c r="C14" s="138" t="s">
        <v>14</v>
      </c>
      <c r="D14" s="138" t="s">
        <v>14</v>
      </c>
      <c r="E14" s="143"/>
      <c r="F14" s="146"/>
    </row>
    <row r="15" spans="1:6" x14ac:dyDescent="0.2">
      <c r="A15" s="61" t="s">
        <v>251</v>
      </c>
      <c r="B15" s="40" t="s">
        <v>547</v>
      </c>
      <c r="C15" s="238"/>
      <c r="D15" s="239" t="s">
        <v>313</v>
      </c>
      <c r="E15" s="143"/>
      <c r="F15" s="146"/>
    </row>
    <row r="16" spans="1:6" ht="140.25" x14ac:dyDescent="0.2">
      <c r="A16" s="61" t="s">
        <v>252</v>
      </c>
      <c r="B16" s="40" t="s">
        <v>253</v>
      </c>
      <c r="C16" s="138" t="s">
        <v>14</v>
      </c>
      <c r="D16" s="138" t="s">
        <v>14</v>
      </c>
      <c r="E16" s="143"/>
      <c r="F16" s="146"/>
    </row>
    <row r="17" spans="1:6" ht="25.5" x14ac:dyDescent="0.2">
      <c r="A17" s="61" t="s">
        <v>251</v>
      </c>
      <c r="B17" s="40" t="s">
        <v>254</v>
      </c>
      <c r="C17" s="238"/>
      <c r="D17" s="239" t="s">
        <v>313</v>
      </c>
      <c r="E17" s="143"/>
      <c r="F17" s="146"/>
    </row>
    <row r="18" spans="1:6" ht="242.25" x14ac:dyDescent="0.2">
      <c r="A18" s="57" t="s">
        <v>255</v>
      </c>
      <c r="B18" s="35" t="s">
        <v>256</v>
      </c>
      <c r="C18" s="138" t="s">
        <v>14</v>
      </c>
      <c r="D18" s="138" t="s">
        <v>14</v>
      </c>
      <c r="E18" s="143"/>
      <c r="F18" s="146"/>
    </row>
    <row r="19" spans="1:6" ht="51" x14ac:dyDescent="0.2">
      <c r="A19" s="62" t="s">
        <v>257</v>
      </c>
      <c r="B19" s="35" t="s">
        <v>258</v>
      </c>
      <c r="C19" s="138" t="s">
        <v>14</v>
      </c>
      <c r="D19" s="138" t="s">
        <v>14</v>
      </c>
      <c r="E19" s="143"/>
      <c r="F19" s="146"/>
    </row>
    <row r="20" spans="1:6" ht="76.5" x14ac:dyDescent="0.2">
      <c r="A20" s="61" t="s">
        <v>259</v>
      </c>
      <c r="B20" s="40" t="s">
        <v>260</v>
      </c>
      <c r="C20" s="138" t="s">
        <v>14</v>
      </c>
      <c r="D20" s="138" t="s">
        <v>14</v>
      </c>
      <c r="E20" s="143"/>
      <c r="F20" s="146"/>
    </row>
    <row r="21" spans="1:6" ht="38.25" x14ac:dyDescent="0.2">
      <c r="A21" s="61" t="s">
        <v>261</v>
      </c>
      <c r="B21" s="40" t="s">
        <v>262</v>
      </c>
      <c r="C21" s="138" t="s">
        <v>14</v>
      </c>
      <c r="D21" s="138" t="s">
        <v>14</v>
      </c>
      <c r="E21" s="143"/>
      <c r="F21" s="146"/>
    </row>
    <row r="22" spans="1:6" ht="76.5" x14ac:dyDescent="0.2">
      <c r="A22" s="61" t="s">
        <v>263</v>
      </c>
      <c r="B22" s="40" t="s">
        <v>264</v>
      </c>
      <c r="C22" s="138" t="s">
        <v>14</v>
      </c>
      <c r="D22" s="138" t="s">
        <v>14</v>
      </c>
      <c r="E22" s="143"/>
      <c r="F22" s="146"/>
    </row>
    <row r="23" spans="1:6" x14ac:dyDescent="0.2">
      <c r="A23" s="61" t="s">
        <v>484</v>
      </c>
      <c r="C23" s="138" t="s">
        <v>14</v>
      </c>
      <c r="D23" s="138" t="s">
        <v>14</v>
      </c>
      <c r="E23" s="143"/>
      <c r="F23" s="146"/>
    </row>
    <row r="24" spans="1:6" ht="13.5" thickBot="1" x14ac:dyDescent="0.25">
      <c r="A24" s="63" t="s">
        <v>265</v>
      </c>
      <c r="B24" s="45" t="s">
        <v>266</v>
      </c>
      <c r="C24" s="183" t="str">
        <f>IF(Veteran="Yes","Select Yes/No/NA",IF(Veteran="Select Yes/No/NA","Enter Veteran Status",""))</f>
        <v>Enter Veteran Status</v>
      </c>
      <c r="D24" s="183" t="str">
        <f>IF(Veteran="Yes","Select Yes/No/NA",IF(Veteran="Select Yes/No/NA","Enter Veteran Status",""))</f>
        <v>Enter Veteran Status</v>
      </c>
      <c r="E24" s="183"/>
      <c r="F24" s="157"/>
    </row>
    <row r="25" spans="1:6" x14ac:dyDescent="0.2">
      <c r="A25" s="37"/>
    </row>
  </sheetData>
  <sheetProtection sheet="1" objects="1" scenarios="1"/>
  <conditionalFormatting sqref="B1:B2">
    <cfRule type="beginsWith" dxfId="75" priority="20" operator="beginsWith" text="Enter">
      <formula>LEFT(B1,LEN("Enter"))="Enter"</formula>
    </cfRule>
  </conditionalFormatting>
  <conditionalFormatting sqref="B6">
    <cfRule type="beginsWith" dxfId="74" priority="1" operator="beginsWith" text="Enter">
      <formula>LEFT(B6,LEN("Enter"))="Enter"</formula>
    </cfRule>
  </conditionalFormatting>
  <conditionalFormatting sqref="B7">
    <cfRule type="beginsWith" dxfId="73" priority="27" operator="beginsWith" text="Select">
      <formula>LEFT(B7,LEN("Select"))="Select"</formula>
    </cfRule>
  </conditionalFormatting>
  <conditionalFormatting sqref="C10:D14">
    <cfRule type="beginsWith" dxfId="72" priority="19" operator="beginsWith" text="Select">
      <formula>LEFT(C10,LEN("Select"))="Select"</formula>
    </cfRule>
  </conditionalFormatting>
  <conditionalFormatting sqref="C16:D16">
    <cfRule type="beginsWith" dxfId="71" priority="17" operator="beginsWith" text="Select">
      <formula>LEFT(C16,LEN("Select"))="Select"</formula>
    </cfRule>
  </conditionalFormatting>
  <conditionalFormatting sqref="C18:D24">
    <cfRule type="beginsWith" dxfId="70" priority="8" operator="beginsWith" text="Select">
      <formula>LEFT(C18,LEN("Select"))="Select"</formula>
    </cfRule>
  </conditionalFormatting>
  <conditionalFormatting sqref="C24:D24">
    <cfRule type="beginsWith" dxfId="69" priority="9" operator="beginsWith" text="Enter">
      <formula>LEFT(C24,LEN("Enter"))="Enter"</formula>
    </cfRule>
  </conditionalFormatting>
  <conditionalFormatting sqref="D15">
    <cfRule type="beginsWith" dxfId="68" priority="18" operator="beginsWith" text="Assessment">
      <formula>LEFT(D15,LEN("Assessment"))="Assessment"</formula>
    </cfRule>
  </conditionalFormatting>
  <conditionalFormatting sqref="D17">
    <cfRule type="beginsWith" dxfId="67" priority="16" operator="beginsWith" text="Assessment">
      <formula>LEFT(D17,LEN("Assessment"))="Assessment"</formula>
    </cfRule>
  </conditionalFormatting>
  <conditionalFormatting sqref="E10">
    <cfRule type="expression" dxfId="66" priority="28">
      <formula>$D$10="No"</formula>
    </cfRule>
  </conditionalFormatting>
  <conditionalFormatting sqref="E11">
    <cfRule type="expression" dxfId="65" priority="5">
      <formula>$D$11="No"</formula>
    </cfRule>
  </conditionalFormatting>
  <conditionalFormatting sqref="E12">
    <cfRule type="expression" dxfId="64" priority="4">
      <formula>$D$12="No"</formula>
    </cfRule>
  </conditionalFormatting>
  <conditionalFormatting sqref="E13">
    <cfRule type="expression" dxfId="63" priority="3">
      <formula>$D$13="No"</formula>
    </cfRule>
  </conditionalFormatting>
  <conditionalFormatting sqref="E14">
    <cfRule type="expression" dxfId="62" priority="2">
      <formula>$D$14="No"</formula>
    </cfRule>
  </conditionalFormatting>
  <conditionalFormatting sqref="E16">
    <cfRule type="expression" dxfId="61" priority="7">
      <formula>$D$10="No"</formula>
    </cfRule>
  </conditionalFormatting>
  <conditionalFormatting sqref="E18">
    <cfRule type="expression" dxfId="60" priority="6">
      <formula>$D$10="No"</formula>
    </cfRule>
  </conditionalFormatting>
  <hyperlinks>
    <hyperlink ref="B6" location="Train_Start_Date" display="Train_Start_Date" xr:uid="{E45BF554-1EAD-45D8-975A-4F10F49433DD}"/>
    <hyperlink ref="B2" location="Veteran" display="Veteran" xr:uid="{D00892BF-83A5-4AE7-9A25-58EC8E56350A}"/>
    <hyperlink ref="B1" location="Part_ID" display="Part_ID" xr:uid="{45A132F5-BAA7-4750-9607-F0F9BC87245E}"/>
    <hyperlink ref="C24:D24" location="Veteran" display="Veteran" xr:uid="{46BBFBFE-7021-433D-AB51-189E4E7C9260}"/>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496DFB26-2F5D-4925-BB45-6742B5B87D25}">
          <x14:formula1>
            <xm:f>References!$B$1:$B$4</xm:f>
          </x14:formula1>
          <xm:sqref>B7 C16:D16 C10:D14 C18:D23</xm:sqref>
        </x14:dataValidation>
        <x14:dataValidation type="list" allowBlank="1" showInputMessage="1" showErrorMessage="1" xr:uid="{88E2DBCE-07F4-40C0-826D-6F0AF7EA27E5}">
          <x14:formula1>
            <xm:f>References!$G$1:$G$7</xm:f>
          </x14:formula1>
          <xm:sqref>D15 D17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E24F5-EFFE-4CCF-AB9A-B5FB728A433E}">
  <sheetPr codeName="Sheet7"/>
  <dimension ref="A1:G40"/>
  <sheetViews>
    <sheetView topLeftCell="A8" zoomScaleNormal="100" workbookViewId="0">
      <selection activeCell="D31" sqref="D31"/>
    </sheetView>
  </sheetViews>
  <sheetFormatPr defaultRowHeight="12.75" x14ac:dyDescent="0.2"/>
  <cols>
    <col min="1" max="1" width="37.85546875" customWidth="1"/>
    <col min="2" max="2" width="40.42578125" customWidth="1"/>
    <col min="3" max="3" width="27" customWidth="1"/>
    <col min="4" max="4" width="30" customWidth="1"/>
  </cols>
  <sheetData>
    <row r="1" spans="1:7" x14ac:dyDescent="0.2">
      <c r="A1" s="34" t="s">
        <v>15</v>
      </c>
      <c r="B1" t="str">
        <f>IF(Part_ID="Enter Here","Enter on Settings (Hyperlink here)",Part_ID)</f>
        <v>Enter on Settings (Hyperlink here)</v>
      </c>
    </row>
    <row r="2" spans="1:7" x14ac:dyDescent="0.2">
      <c r="A2" s="58" t="s">
        <v>13</v>
      </c>
      <c r="B2" t="str">
        <f>IF(Veteran="Select Yes/No/NA","Enter on Settings (Hyperlink here)",Veteran)</f>
        <v>Enter on Settings (Hyperlink here)</v>
      </c>
    </row>
    <row r="3" spans="1:7" ht="21" thickBot="1" x14ac:dyDescent="0.35">
      <c r="A3" s="25"/>
      <c r="B3" s="25"/>
    </row>
    <row r="4" spans="1:7" ht="18" x14ac:dyDescent="0.25">
      <c r="A4" s="96" t="s">
        <v>444</v>
      </c>
      <c r="B4" s="81" t="s">
        <v>446</v>
      </c>
      <c r="C4" s="81"/>
      <c r="D4" s="32"/>
      <c r="E4" s="73"/>
    </row>
    <row r="5" spans="1:7" x14ac:dyDescent="0.2">
      <c r="A5" s="22"/>
      <c r="B5" s="8" t="s">
        <v>37</v>
      </c>
      <c r="C5" s="8" t="s">
        <v>54</v>
      </c>
      <c r="D5" s="11" t="s">
        <v>55</v>
      </c>
    </row>
    <row r="6" spans="1:7" x14ac:dyDescent="0.2">
      <c r="A6" s="37" t="s">
        <v>447</v>
      </c>
      <c r="B6" s="58"/>
      <c r="C6" s="137" t="s">
        <v>56</v>
      </c>
      <c r="D6" s="188"/>
    </row>
    <row r="7" spans="1:7" x14ac:dyDescent="0.2">
      <c r="A7" s="37" t="s">
        <v>267</v>
      </c>
      <c r="B7" s="58"/>
      <c r="C7" s="136" t="s">
        <v>14</v>
      </c>
      <c r="D7" s="188"/>
    </row>
    <row r="8" spans="1:7" x14ac:dyDescent="0.2">
      <c r="A8" s="37" t="s">
        <v>268</v>
      </c>
      <c r="B8" s="58"/>
      <c r="C8" s="136" t="s">
        <v>410</v>
      </c>
      <c r="D8" s="188"/>
      <c r="G8" s="58"/>
    </row>
    <row r="9" spans="1:7" x14ac:dyDescent="0.2">
      <c r="A9" s="37" t="s">
        <v>269</v>
      </c>
      <c r="B9" s="58"/>
      <c r="C9" s="136" t="s">
        <v>270</v>
      </c>
      <c r="D9" s="164"/>
    </row>
    <row r="10" spans="1:7" ht="51" x14ac:dyDescent="0.2">
      <c r="A10" s="37" t="s">
        <v>271</v>
      </c>
      <c r="B10" s="40" t="s">
        <v>448</v>
      </c>
      <c r="C10" s="137" t="s">
        <v>56</v>
      </c>
      <c r="D10" s="146"/>
    </row>
    <row r="11" spans="1:7" x14ac:dyDescent="0.2">
      <c r="A11" s="37" t="s">
        <v>272</v>
      </c>
      <c r="B11" s="34"/>
      <c r="C11" s="137" t="s">
        <v>56</v>
      </c>
      <c r="D11" s="146"/>
    </row>
    <row r="12" spans="1:7" x14ac:dyDescent="0.2">
      <c r="A12" s="37" t="s">
        <v>273</v>
      </c>
      <c r="B12" s="58" t="s">
        <v>274</v>
      </c>
      <c r="C12" s="136" t="s">
        <v>14</v>
      </c>
      <c r="D12" s="146"/>
      <c r="E12" s="34"/>
    </row>
    <row r="13" spans="1:7" x14ac:dyDescent="0.2">
      <c r="A13" s="36" t="s">
        <v>275</v>
      </c>
      <c r="B13" s="8"/>
      <c r="C13" s="136" t="s">
        <v>14</v>
      </c>
      <c r="D13" s="146"/>
      <c r="E13" s="34"/>
    </row>
    <row r="14" spans="1:7" x14ac:dyDescent="0.2">
      <c r="A14" s="36"/>
      <c r="B14" s="8"/>
      <c r="C14" s="148"/>
      <c r="D14" s="146"/>
      <c r="E14" s="34"/>
    </row>
    <row r="15" spans="1:7" ht="36.75" customHeight="1" x14ac:dyDescent="0.2">
      <c r="A15" s="10" t="s">
        <v>276</v>
      </c>
      <c r="B15" s="99" t="s">
        <v>449</v>
      </c>
      <c r="C15" s="148"/>
      <c r="D15" s="146"/>
      <c r="E15" s="34"/>
    </row>
    <row r="16" spans="1:7" x14ac:dyDescent="0.2">
      <c r="A16" s="37" t="s">
        <v>277</v>
      </c>
      <c r="B16" s="8"/>
      <c r="C16" s="137" t="s">
        <v>56</v>
      </c>
      <c r="D16" s="165"/>
      <c r="E16" s="34"/>
    </row>
    <row r="17" spans="1:5" x14ac:dyDescent="0.2">
      <c r="A17" s="37" t="s">
        <v>278</v>
      </c>
      <c r="B17" s="34"/>
      <c r="C17" s="137" t="s">
        <v>56</v>
      </c>
      <c r="D17" s="164" t="str">
        <f>IF(C17="Enter Date or N/A","",IF(C17-C16&gt;30,"Respond",""))</f>
        <v/>
      </c>
      <c r="E17" s="69"/>
    </row>
    <row r="18" spans="1:5" x14ac:dyDescent="0.2">
      <c r="A18" s="37" t="s">
        <v>279</v>
      </c>
      <c r="B18" s="34"/>
      <c r="C18" s="137" t="s">
        <v>56</v>
      </c>
      <c r="D18" s="164" t="str">
        <f t="shared" ref="D18:D21" si="0">IF(C18="Enter Date or N/A","",IF(C18-C17&gt;30,"Respond",""))</f>
        <v/>
      </c>
      <c r="E18" s="34"/>
    </row>
    <row r="19" spans="1:5" x14ac:dyDescent="0.2">
      <c r="A19" s="37" t="s">
        <v>280</v>
      </c>
      <c r="B19" s="34"/>
      <c r="C19" s="137" t="s">
        <v>56</v>
      </c>
      <c r="D19" s="164" t="str">
        <f t="shared" si="0"/>
        <v/>
      </c>
      <c r="E19" s="34"/>
    </row>
    <row r="20" spans="1:5" x14ac:dyDescent="0.2">
      <c r="A20" s="37" t="s">
        <v>281</v>
      </c>
      <c r="B20" s="34"/>
      <c r="C20" s="137" t="s">
        <v>56</v>
      </c>
      <c r="D20" s="164" t="str">
        <f t="shared" si="0"/>
        <v/>
      </c>
      <c r="E20" s="34"/>
    </row>
    <row r="21" spans="1:5" ht="13.5" thickBot="1" x14ac:dyDescent="0.25">
      <c r="A21" s="47" t="s">
        <v>282</v>
      </c>
      <c r="B21" s="45"/>
      <c r="C21" s="240" t="s">
        <v>56</v>
      </c>
      <c r="D21" s="192" t="str">
        <f t="shared" si="0"/>
        <v/>
      </c>
      <c r="E21" s="34"/>
    </row>
    <row r="22" spans="1:5" ht="13.5" thickBot="1" x14ac:dyDescent="0.25">
      <c r="A22" s="24"/>
      <c r="B22" s="69"/>
      <c r="C22" s="69"/>
      <c r="D22" s="97"/>
      <c r="E22" s="34"/>
    </row>
    <row r="23" spans="1:5" ht="18" x14ac:dyDescent="0.25">
      <c r="A23" s="96" t="s">
        <v>202</v>
      </c>
      <c r="B23" s="90" t="s">
        <v>445</v>
      </c>
      <c r="C23" s="90"/>
      <c r="D23" s="4"/>
    </row>
    <row r="24" spans="1:5" ht="20.25" x14ac:dyDescent="0.3">
      <c r="A24" s="95"/>
      <c r="B24" s="8" t="s">
        <v>37</v>
      </c>
      <c r="C24" s="8" t="s">
        <v>54</v>
      </c>
      <c r="D24" s="11" t="s">
        <v>55</v>
      </c>
    </row>
    <row r="25" spans="1:5" ht="11.25" customHeight="1" x14ac:dyDescent="0.2">
      <c r="A25" s="264" t="s">
        <v>283</v>
      </c>
      <c r="B25" s="40" t="s">
        <v>456</v>
      </c>
      <c r="C25" s="136" t="s">
        <v>14</v>
      </c>
      <c r="D25" s="146"/>
      <c r="E25" s="34"/>
    </row>
    <row r="26" spans="1:5" ht="25.5" x14ac:dyDescent="0.2">
      <c r="A26" s="264"/>
      <c r="B26" s="40" t="s">
        <v>455</v>
      </c>
      <c r="C26" s="136" t="s">
        <v>14</v>
      </c>
      <c r="D26" s="146"/>
      <c r="E26" s="34"/>
    </row>
    <row r="27" spans="1:5" x14ac:dyDescent="0.2">
      <c r="A27" s="61"/>
      <c r="B27" s="40"/>
      <c r="C27" s="172"/>
      <c r="D27" s="146"/>
      <c r="E27" s="34"/>
    </row>
    <row r="28" spans="1:5" ht="38.25" x14ac:dyDescent="0.2">
      <c r="A28" s="10" t="s">
        <v>452</v>
      </c>
      <c r="B28" s="99" t="s">
        <v>453</v>
      </c>
      <c r="C28" s="172"/>
      <c r="D28" s="146"/>
      <c r="E28" s="34"/>
    </row>
    <row r="29" spans="1:5" x14ac:dyDescent="0.2">
      <c r="A29" s="37" t="s">
        <v>454</v>
      </c>
      <c r="B29" s="35"/>
      <c r="C29" s="137" t="s">
        <v>56</v>
      </c>
      <c r="D29" s="169"/>
      <c r="E29" s="58"/>
    </row>
    <row r="30" spans="1:5" x14ac:dyDescent="0.2">
      <c r="A30" s="37" t="s">
        <v>457</v>
      </c>
      <c r="B30" s="35"/>
      <c r="C30" s="137" t="s">
        <v>407</v>
      </c>
      <c r="D30" s="146"/>
      <c r="E30" s="58"/>
    </row>
    <row r="31" spans="1:5" ht="25.5" x14ac:dyDescent="0.2">
      <c r="A31" s="98" t="s">
        <v>450</v>
      </c>
      <c r="B31" s="65" t="s">
        <v>451</v>
      </c>
      <c r="C31" s="65" t="str">
        <f>IF(Train_Start_Date="Enter Date or N/A","Calculated - Enter Training Start Date (hyperlink here)",IF(C29="Enter Date or N/A","Calculated - Enter Benchmark review date",IF(C29-Train_Start_Date&gt;60,"Yes - Respond in Comments","No")))</f>
        <v>Calculated - Enter Training Start Date (hyperlink here)</v>
      </c>
      <c r="D31" s="146"/>
      <c r="E31" s="58"/>
    </row>
    <row r="32" spans="1:5" x14ac:dyDescent="0.2">
      <c r="A32" s="37" t="s">
        <v>458</v>
      </c>
      <c r="B32" s="94"/>
      <c r="C32" s="137" t="s">
        <v>56</v>
      </c>
      <c r="D32" s="164" t="str">
        <f>IF(C29="Enter Date or N/A","",IF(C32-C29&gt;60,"Respond",""))</f>
        <v/>
      </c>
    </row>
    <row r="33" spans="1:5" x14ac:dyDescent="0.2">
      <c r="A33" s="37" t="s">
        <v>457</v>
      </c>
      <c r="B33" s="94"/>
      <c r="C33" s="137" t="s">
        <v>407</v>
      </c>
      <c r="D33" s="146"/>
    </row>
    <row r="34" spans="1:5" x14ac:dyDescent="0.2">
      <c r="A34" s="37" t="s">
        <v>459</v>
      </c>
      <c r="B34" s="94"/>
      <c r="C34" s="137" t="s">
        <v>56</v>
      </c>
      <c r="D34" s="164" t="str">
        <f>IF(C34="Enter Date or N/A","",IF(C34-C32&gt;60,"Respond",""))</f>
        <v/>
      </c>
    </row>
    <row r="35" spans="1:5" x14ac:dyDescent="0.2">
      <c r="A35" s="37" t="s">
        <v>457</v>
      </c>
      <c r="B35" s="94"/>
      <c r="C35" s="137" t="s">
        <v>407</v>
      </c>
      <c r="D35" s="146"/>
    </row>
    <row r="36" spans="1:5" x14ac:dyDescent="0.2">
      <c r="A36" s="37" t="s">
        <v>460</v>
      </c>
      <c r="B36" s="94"/>
      <c r="C36" s="137" t="s">
        <v>56</v>
      </c>
      <c r="D36" s="164" t="str">
        <f>IF(C36="Enter Date or N/A","",IF(C36-C34&gt;60,"Respond",""))</f>
        <v/>
      </c>
    </row>
    <row r="37" spans="1:5" x14ac:dyDescent="0.2">
      <c r="A37" s="37" t="s">
        <v>457</v>
      </c>
      <c r="B37" s="69"/>
      <c r="C37" s="137" t="s">
        <v>408</v>
      </c>
      <c r="D37" s="146"/>
    </row>
    <row r="38" spans="1:5" x14ac:dyDescent="0.2">
      <c r="A38" s="37"/>
      <c r="B38" s="69"/>
      <c r="C38" s="137"/>
      <c r="D38" s="146"/>
    </row>
    <row r="39" spans="1:5" x14ac:dyDescent="0.2">
      <c r="A39" s="37" t="s">
        <v>461</v>
      </c>
      <c r="B39" s="58">
        <v>618.66499999999996</v>
      </c>
      <c r="C39" s="138" t="s">
        <v>14</v>
      </c>
      <c r="D39" s="146"/>
      <c r="E39" s="34"/>
    </row>
    <row r="40" spans="1:5" ht="13.5" thickBot="1" x14ac:dyDescent="0.25">
      <c r="A40" s="47" t="s">
        <v>284</v>
      </c>
      <c r="B40" s="82"/>
      <c r="C40" s="241" t="s">
        <v>56</v>
      </c>
      <c r="D40" s="157"/>
    </row>
  </sheetData>
  <sheetProtection sheet="1" objects="1" scenarios="1"/>
  <mergeCells count="1">
    <mergeCell ref="A25:A26"/>
  </mergeCells>
  <conditionalFormatting sqref="B1:B2">
    <cfRule type="beginsWith" dxfId="59" priority="18" operator="beginsWith" text="Enter">
      <formula>LEFT(B1,LEN("Enter"))="Enter"</formula>
    </cfRule>
  </conditionalFormatting>
  <conditionalFormatting sqref="B17:B21">
    <cfRule type="cellIs" dxfId="58" priority="17" operator="greaterThan">
      <formula>30</formula>
    </cfRule>
    <cfRule type="containsBlanks" dxfId="57" priority="16">
      <formula>LEN(TRIM(B17))=0</formula>
    </cfRule>
  </conditionalFormatting>
  <conditionalFormatting sqref="C6">
    <cfRule type="containsText" dxfId="56" priority="46" stopIfTrue="1" operator="containsText" text="Enter">
      <formula>NOT(ISERROR(SEARCH("Enter",C6)))</formula>
    </cfRule>
  </conditionalFormatting>
  <conditionalFormatting sqref="C7:C8">
    <cfRule type="containsBlanks" dxfId="55" priority="45">
      <formula>LEN(TRIM(C7))=0</formula>
    </cfRule>
  </conditionalFormatting>
  <conditionalFormatting sqref="C7:C9">
    <cfRule type="containsText" dxfId="54" priority="44" operator="containsText" text="Select">
      <formula>NOT(ISERROR(SEARCH("Select",C7)))</formula>
    </cfRule>
  </conditionalFormatting>
  <conditionalFormatting sqref="C10:C11">
    <cfRule type="containsText" dxfId="53" priority="39" stopIfTrue="1" operator="containsText" text="Enter">
      <formula>NOT(ISERROR(SEARCH("Enter",C10)))</formula>
    </cfRule>
  </conditionalFormatting>
  <conditionalFormatting sqref="C12:C13">
    <cfRule type="containsBlanks" dxfId="52" priority="43">
      <formula>LEN(TRIM(C12))=0</formula>
    </cfRule>
    <cfRule type="containsText" dxfId="51" priority="42" operator="containsText" text="Select">
      <formula>NOT(ISERROR(SEARCH("Select",C12)))</formula>
    </cfRule>
  </conditionalFormatting>
  <conditionalFormatting sqref="C16:C21">
    <cfRule type="containsText" dxfId="50" priority="20" stopIfTrue="1" operator="containsText" text="Enter">
      <formula>NOT(ISERROR(SEARCH("Enter",C16)))</formula>
    </cfRule>
  </conditionalFormatting>
  <conditionalFormatting sqref="C25:C26">
    <cfRule type="containsText" dxfId="49" priority="12" operator="containsText" text="Select">
      <formula>NOT(ISERROR(SEARCH("Select",C25)))</formula>
    </cfRule>
    <cfRule type="containsBlanks" dxfId="48" priority="13">
      <formula>LEN(TRIM(C25))=0</formula>
    </cfRule>
  </conditionalFormatting>
  <conditionalFormatting sqref="C29">
    <cfRule type="containsText" dxfId="47" priority="41" stopIfTrue="1" operator="containsText" text="Enter">
      <formula>NOT(ISERROR(SEARCH("Enter",C29)))</formula>
    </cfRule>
  </conditionalFormatting>
  <conditionalFormatting sqref="C30">
    <cfRule type="beginsWith" dxfId="46" priority="32" operator="beginsWith" text="Pass">
      <formula>LEFT(C30,LEN("Pass"))="Pass"</formula>
    </cfRule>
    <cfRule type="beginsWith" dxfId="45" priority="31" operator="beginsWith" text="Select">
      <formula>LEFT(C30,LEN("Select"))="Select"</formula>
    </cfRule>
    <cfRule type="beginsWith" dxfId="44" priority="30" operator="beginsWith" text="Fail">
      <formula>LEFT(C30,LEN("Fail"))="Fail"</formula>
    </cfRule>
  </conditionalFormatting>
  <conditionalFormatting sqref="C31">
    <cfRule type="containsText" dxfId="43" priority="1" operator="containsText" text="Calculated">
      <formula>NOT(ISERROR(SEARCH("Calculated",C31)))</formula>
    </cfRule>
    <cfRule type="beginsWith" dxfId="42" priority="10" operator="beginsWith" text="Yes">
      <formula>LEFT(C31,LEN("Yes"))="Yes"</formula>
    </cfRule>
    <cfRule type="beginsWith" dxfId="41" priority="11" operator="beginsWith" text="Enter">
      <formula>LEFT(C31,LEN("Enter"))="Enter"</formula>
    </cfRule>
  </conditionalFormatting>
  <conditionalFormatting sqref="C32">
    <cfRule type="containsText" dxfId="40" priority="35" stopIfTrue="1" operator="containsText" text="Enter">
      <formula>NOT(ISERROR(SEARCH("Enter",C32)))</formula>
    </cfRule>
  </conditionalFormatting>
  <conditionalFormatting sqref="C33">
    <cfRule type="beginsWith" dxfId="39" priority="27" operator="beginsWith" text="Fail">
      <formula>LEFT(C33,LEN("Fail"))="Fail"</formula>
    </cfRule>
    <cfRule type="beginsWith" dxfId="38" priority="28" operator="beginsWith" text="Select">
      <formula>LEFT(C33,LEN("Select"))="Select"</formula>
    </cfRule>
    <cfRule type="beginsWith" dxfId="37" priority="29" operator="beginsWith" text="Pass">
      <formula>LEFT(C33,LEN("Pass"))="Pass"</formula>
    </cfRule>
  </conditionalFormatting>
  <conditionalFormatting sqref="C34">
    <cfRule type="containsText" dxfId="36" priority="34" stopIfTrue="1" operator="containsText" text="Enter">
      <formula>NOT(ISERROR(SEARCH("Enter",C34)))</formula>
    </cfRule>
  </conditionalFormatting>
  <conditionalFormatting sqref="C35">
    <cfRule type="beginsWith" dxfId="35" priority="25" operator="beginsWith" text="Select">
      <formula>LEFT(C35,LEN("Select"))="Select"</formula>
    </cfRule>
    <cfRule type="beginsWith" dxfId="34" priority="26" operator="beginsWith" text="Pass">
      <formula>LEFT(C35,LEN("Pass"))="Pass"</formula>
    </cfRule>
    <cfRule type="beginsWith" dxfId="33" priority="24" operator="beginsWith" text="Fail">
      <formula>LEFT(C35,LEN("Fail"))="Fail"</formula>
    </cfRule>
  </conditionalFormatting>
  <conditionalFormatting sqref="C36">
    <cfRule type="containsText" dxfId="32" priority="33" stopIfTrue="1" operator="containsText" text="Enter">
      <formula>NOT(ISERROR(SEARCH("Enter",C36)))</formula>
    </cfRule>
  </conditionalFormatting>
  <conditionalFormatting sqref="C37">
    <cfRule type="beginsWith" dxfId="31" priority="23" operator="beginsWith" text="Pass">
      <formula>LEFT(C37,LEN("Pass"))="Pass"</formula>
    </cfRule>
    <cfRule type="beginsWith" dxfId="30" priority="22" operator="beginsWith" text="Select">
      <formula>LEFT(C37,LEN("Select"))="Select"</formula>
    </cfRule>
    <cfRule type="beginsWith" dxfId="29" priority="21" operator="beginsWith" text="Fail">
      <formula>LEFT(C37,LEN("Fail"))="Fail"</formula>
    </cfRule>
  </conditionalFormatting>
  <conditionalFormatting sqref="C39">
    <cfRule type="containsText" dxfId="28" priority="37" operator="containsText" text="Select">
      <formula>NOT(ISERROR(SEARCH("Select",C39)))</formula>
    </cfRule>
    <cfRule type="containsBlanks" dxfId="27" priority="38">
      <formula>LEN(TRIM(C39))=0</formula>
    </cfRule>
  </conditionalFormatting>
  <conditionalFormatting sqref="C40">
    <cfRule type="containsText" dxfId="26" priority="36" stopIfTrue="1" operator="containsText" text="Enter">
      <formula>NOT(ISERROR(SEARCH("Enter",C40)))</formula>
    </cfRule>
  </conditionalFormatting>
  <conditionalFormatting sqref="D17:D21">
    <cfRule type="cellIs" dxfId="25" priority="15" operator="greaterThan">
      <formula>30</formula>
    </cfRule>
    <cfRule type="containsBlanks" dxfId="24" priority="14">
      <formula>LEN(TRIM(D17))=0</formula>
    </cfRule>
  </conditionalFormatting>
  <conditionalFormatting sqref="D31">
    <cfRule type="expression" dxfId="23" priority="9">
      <formula>$C$31="Yes - Respond in Comments"</formula>
    </cfRule>
    <cfRule type="notContainsBlanks" dxfId="22" priority="8">
      <formula>LEN(TRIM(D31))&gt;0</formula>
    </cfRule>
  </conditionalFormatting>
  <conditionalFormatting sqref="D32">
    <cfRule type="containsBlanks" dxfId="21" priority="6">
      <formula>LEN(TRIM(D32))=0</formula>
    </cfRule>
    <cfRule type="cellIs" dxfId="20" priority="7" operator="greaterThan">
      <formula>30</formula>
    </cfRule>
  </conditionalFormatting>
  <conditionalFormatting sqref="D34">
    <cfRule type="containsBlanks" dxfId="19" priority="4">
      <formula>LEN(TRIM(D34))=0</formula>
    </cfRule>
    <cfRule type="cellIs" dxfId="18" priority="5" operator="greaterThan">
      <formula>30</formula>
    </cfRule>
  </conditionalFormatting>
  <conditionalFormatting sqref="D36">
    <cfRule type="containsBlanks" dxfId="17" priority="2">
      <formula>LEN(TRIM(D36))=0</formula>
    </cfRule>
    <cfRule type="cellIs" dxfId="16" priority="3" operator="greaterThan">
      <formula>30</formula>
    </cfRule>
  </conditionalFormatting>
  <hyperlinks>
    <hyperlink ref="B2" location="Veteran" display="Veteran" xr:uid="{F870D922-5365-46D5-AFAA-C49A8875567F}"/>
    <hyperlink ref="B1" location="Part_ID" display="Part_ID" xr:uid="{0955C2FC-B1F8-4AC7-AF2F-B276E593CF08}"/>
    <hyperlink ref="C31" location="Train_Start_Date" display="Train_Start_Date" xr:uid="{1F42BDE7-8B86-46E0-85EA-1C8211496A34}"/>
  </hyperlinks>
  <pageMargins left="0.7" right="0.7" top="0.75" bottom="0.75" header="0.3" footer="0.3"/>
  <pageSetup orientation="portrait" horizontalDpi="90" verticalDpi="90" r:id="rId1"/>
  <ignoredErrors>
    <ignoredError sqref="D17:D21 D32 D34 D36" unlockedFormula="1"/>
  </ignoredErrors>
  <extLst>
    <ext xmlns:x14="http://schemas.microsoft.com/office/spreadsheetml/2009/9/main" uri="{CCE6A557-97BC-4b89-ADB6-D9C93CAAB3DF}">
      <x14:dataValidations xmlns:xm="http://schemas.microsoft.com/office/excel/2006/main" count="4">
        <x14:dataValidation type="list" allowBlank="1" showInputMessage="1" showErrorMessage="1" xr:uid="{A09CD1AE-1C32-4F5E-939B-198ED61CE7F3}">
          <x14:formula1>
            <xm:f>References!$B$1:$B$4</xm:f>
          </x14:formula1>
          <xm:sqref>C12:C13 C7 C39 C25:C26</xm:sqref>
        </x14:dataValidation>
        <x14:dataValidation type="list" allowBlank="1" showInputMessage="1" showErrorMessage="1" xr:uid="{507527C6-CE3F-41F6-8816-50D7071395B3}">
          <x14:formula1>
            <xm:f>References!$D$1:$D$4</xm:f>
          </x14:formula1>
          <xm:sqref>C9</xm:sqref>
        </x14:dataValidation>
        <x14:dataValidation type="list" allowBlank="1" showInputMessage="1" showErrorMessage="1" xr:uid="{68B0940E-07B1-43C4-B845-4C772033ADEF}">
          <x14:formula1>
            <xm:f>References!$I$1:$I$3</xm:f>
          </x14:formula1>
          <xm:sqref>C37 C33 C35 C30</xm:sqref>
        </x14:dataValidation>
        <x14:dataValidation type="list" allowBlank="1" showInputMessage="1" showErrorMessage="1" xr:uid="{DF90D9E4-3E99-4482-A469-4988ED011744}">
          <x14:formula1>
            <xm:f>References!$J$1:$J$4</xm:f>
          </x14:formula1>
          <xm:sqref>C8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E15"/>
  <sheetViews>
    <sheetView zoomScale="145" zoomScaleNormal="145" workbookViewId="0">
      <selection activeCell="B6" sqref="B6"/>
    </sheetView>
  </sheetViews>
  <sheetFormatPr defaultRowHeight="12.75" x14ac:dyDescent="0.2"/>
  <cols>
    <col min="1" max="1" width="34.140625" bestFit="1" customWidth="1"/>
    <col min="2" max="2" width="29.7109375" bestFit="1" customWidth="1"/>
    <col min="3" max="3" width="18.42578125" bestFit="1" customWidth="1"/>
  </cols>
  <sheetData>
    <row r="1" spans="1:5" x14ac:dyDescent="0.2">
      <c r="A1" s="34" t="s">
        <v>15</v>
      </c>
      <c r="B1" t="str">
        <f>IF(Part_ID="Enter Here","Enter on Settings (Hyperlink here)",Part_ID)</f>
        <v>Enter on Settings (Hyperlink here)</v>
      </c>
    </row>
    <row r="2" spans="1:5" x14ac:dyDescent="0.2">
      <c r="A2" s="58" t="s">
        <v>13</v>
      </c>
      <c r="B2" t="str">
        <f>IF(Veteran="Select Yes/No/NA","Enter on Settings (Hyperlink here)",Veteran)</f>
        <v>Enter on Settings (Hyperlink here)</v>
      </c>
    </row>
    <row r="3" spans="1:5" ht="13.5" thickBot="1" x14ac:dyDescent="0.25"/>
    <row r="4" spans="1:5" ht="18" x14ac:dyDescent="0.25">
      <c r="A4" s="79" t="s">
        <v>285</v>
      </c>
      <c r="B4" s="48" t="s">
        <v>286</v>
      </c>
      <c r="C4" s="4"/>
    </row>
    <row r="5" spans="1:5" x14ac:dyDescent="0.2">
      <c r="A5" s="6"/>
      <c r="B5" s="8" t="s">
        <v>54</v>
      </c>
      <c r="C5" s="11" t="s">
        <v>135</v>
      </c>
    </row>
    <row r="6" spans="1:5" x14ac:dyDescent="0.2">
      <c r="A6" s="37" t="s">
        <v>287</v>
      </c>
      <c r="B6" s="242" t="s">
        <v>8</v>
      </c>
      <c r="C6" s="164"/>
    </row>
    <row r="7" spans="1:5" x14ac:dyDescent="0.2">
      <c r="A7" s="30" t="s">
        <v>288</v>
      </c>
      <c r="B7" s="242" t="s">
        <v>8</v>
      </c>
      <c r="C7" s="164"/>
    </row>
    <row r="8" spans="1:5" x14ac:dyDescent="0.2">
      <c r="A8" s="55" t="s">
        <v>289</v>
      </c>
      <c r="B8" s="244" t="str">
        <f>IF(OR(B6="Select State",B7="Select State"),"Select state(s) above",IF(B6=B7,"Yes - End Here","No - Answer Questions Below"))</f>
        <v>Select state(s) above</v>
      </c>
      <c r="C8" s="164"/>
    </row>
    <row r="9" spans="1:5" x14ac:dyDescent="0.2">
      <c r="A9" s="6" t="s">
        <v>290</v>
      </c>
      <c r="B9" s="242"/>
      <c r="C9" s="164"/>
      <c r="D9" s="34"/>
    </row>
    <row r="10" spans="1:5" ht="25.5" x14ac:dyDescent="0.2">
      <c r="A10" s="39" t="s">
        <v>291</v>
      </c>
      <c r="B10" s="242"/>
      <c r="C10" s="164"/>
      <c r="D10" s="34"/>
    </row>
    <row r="11" spans="1:5" x14ac:dyDescent="0.2">
      <c r="A11" s="6" t="s">
        <v>292</v>
      </c>
      <c r="B11" s="242"/>
      <c r="C11" s="164"/>
      <c r="D11" s="34"/>
    </row>
    <row r="12" spans="1:5" x14ac:dyDescent="0.2">
      <c r="A12" s="6" t="s">
        <v>485</v>
      </c>
      <c r="B12" s="242"/>
      <c r="C12" s="164"/>
      <c r="D12" s="34"/>
    </row>
    <row r="13" spans="1:5" x14ac:dyDescent="0.2">
      <c r="A13" s="6" t="s">
        <v>293</v>
      </c>
      <c r="B13" s="242"/>
      <c r="C13" s="164"/>
      <c r="D13" s="34"/>
    </row>
    <row r="14" spans="1:5" x14ac:dyDescent="0.2">
      <c r="A14" s="30" t="s">
        <v>294</v>
      </c>
      <c r="B14" s="242"/>
      <c r="C14" s="164"/>
      <c r="D14" s="34"/>
    </row>
    <row r="15" spans="1:5" ht="13.5" thickBot="1" x14ac:dyDescent="0.25">
      <c r="A15" s="47" t="s">
        <v>295</v>
      </c>
      <c r="B15" s="243"/>
      <c r="C15" s="192"/>
      <c r="D15" s="34"/>
      <c r="E15" s="34"/>
    </row>
  </sheetData>
  <sheetProtection sheet="1" objects="1" scenarios="1"/>
  <phoneticPr fontId="4" type="noConversion"/>
  <conditionalFormatting sqref="B1:B2">
    <cfRule type="beginsWith" dxfId="15" priority="2" operator="beginsWith" text="Enter">
      <formula>LEFT(B1,LEN("Enter"))="Enter"</formula>
    </cfRule>
  </conditionalFormatting>
  <conditionalFormatting sqref="B6:B7">
    <cfRule type="beginsWith" dxfId="14" priority="12" stopIfTrue="1" operator="beginsWith" text="Select">
      <formula>LEFT(B6,LEN("Select"))="Select"</formula>
    </cfRule>
  </conditionalFormatting>
  <conditionalFormatting sqref="B8">
    <cfRule type="containsText" dxfId="13" priority="1" operator="containsText" text="state(s)">
      <formula>NOT(ISERROR(SEARCH("state(s)",B8)))</formula>
    </cfRule>
  </conditionalFormatting>
  <conditionalFormatting sqref="B9:B15">
    <cfRule type="cellIs" dxfId="12" priority="3" operator="equal">
      <formula>"N/A"</formula>
    </cfRule>
    <cfRule type="cellIs" dxfId="11" priority="4" operator="equal">
      <formula>"No"</formula>
    </cfRule>
    <cfRule type="cellIs" dxfId="10" priority="5" operator="equal">
      <formula>"Yes"</formula>
    </cfRule>
    <cfRule type="expression" dxfId="9" priority="6">
      <formula>$B$8="No - Answer Questions Below"</formula>
    </cfRule>
    <cfRule type="expression" dxfId="8" priority="10">
      <formula>$B$6="Select State"</formula>
    </cfRule>
    <cfRule type="expression" dxfId="7" priority="11">
      <formula>$B$8="Yes - End Here"</formula>
    </cfRule>
  </conditionalFormatting>
  <hyperlinks>
    <hyperlink ref="B2" location="Veteran" display="Veteran" xr:uid="{02116292-0688-4477-A59C-699753C4ECB2}"/>
    <hyperlink ref="B1" location="Part_ID" display="Part_ID" xr:uid="{BCADA6AF-17D8-4310-B2E0-BC2D6ACD20A3}"/>
  </hyperlinks>
  <pageMargins left="0.75" right="0.75" top="1" bottom="1" header="0.5" footer="0.5"/>
  <pageSetup orientation="portrait" horizontalDpi="1200" verticalDpi="1200"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6A1C948A-B565-482D-83E3-D4BC2F9F26FC}">
          <x14:formula1>
            <xm:f>References!$A$1:$A$51</xm:f>
          </x14:formula1>
          <xm:sqref>B6:B7</xm:sqref>
        </x14:dataValidation>
        <x14:dataValidation type="list" allowBlank="1" showInputMessage="1" showErrorMessage="1" xr:uid="{6051F1C7-9ECA-4E0C-97C7-CDCEAC2038A7}">
          <x14:formula1>
            <xm:f>References!$B$1:$B$4</xm:f>
          </x14:formula1>
          <xm:sqref>B9:B15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FB949-FF5E-4360-BE63-527C6997B9D2}">
  <sheetPr codeName="Sheet9">
    <pageSetUpPr fitToPage="1"/>
  </sheetPr>
  <dimension ref="A1:D18"/>
  <sheetViews>
    <sheetView zoomScale="115" zoomScaleNormal="115" workbookViewId="0">
      <selection activeCell="C16" sqref="C16"/>
    </sheetView>
  </sheetViews>
  <sheetFormatPr defaultRowHeight="12.75" x14ac:dyDescent="0.2"/>
  <cols>
    <col min="1" max="1" width="34.7109375" bestFit="1" customWidth="1"/>
    <col min="2" max="2" width="32.85546875" customWidth="1"/>
    <col min="3" max="3" width="18.5703125" customWidth="1"/>
    <col min="4" max="4" width="37.85546875" customWidth="1"/>
  </cols>
  <sheetData>
    <row r="1" spans="1:4" x14ac:dyDescent="0.2">
      <c r="A1" s="34" t="s">
        <v>15</v>
      </c>
      <c r="B1" t="str">
        <f>IF(Part_ID="Enter Here","Enter on Settings (Hyperlink here)",Part_ID)</f>
        <v>Enter on Settings (Hyperlink here)</v>
      </c>
    </row>
    <row r="2" spans="1:4" x14ac:dyDescent="0.2">
      <c r="A2" s="58" t="s">
        <v>13</v>
      </c>
      <c r="B2" t="str">
        <f>IF(Veteran="Select Yes/No/NA","Enter on Settings (Hyperlink here)",Veteran)</f>
        <v>Enter on Settings (Hyperlink here)</v>
      </c>
    </row>
    <row r="3" spans="1:4" ht="16.5" thickBot="1" x14ac:dyDescent="0.3">
      <c r="A3" s="27"/>
    </row>
    <row r="4" spans="1:4" ht="15.75" x14ac:dyDescent="0.25">
      <c r="A4" s="13" t="s">
        <v>296</v>
      </c>
      <c r="B4" s="3" t="s">
        <v>297</v>
      </c>
      <c r="C4" s="3"/>
      <c r="D4" s="4"/>
    </row>
    <row r="5" spans="1:4" x14ac:dyDescent="0.2">
      <c r="A5" s="6"/>
      <c r="D5" s="5"/>
    </row>
    <row r="6" spans="1:4" x14ac:dyDescent="0.2">
      <c r="A6" s="6"/>
      <c r="B6" s="8" t="s">
        <v>37</v>
      </c>
      <c r="C6" s="8" t="s">
        <v>54</v>
      </c>
      <c r="D6" s="11" t="s">
        <v>55</v>
      </c>
    </row>
    <row r="7" spans="1:4" x14ac:dyDescent="0.2">
      <c r="A7" s="36" t="s">
        <v>435</v>
      </c>
      <c r="B7" s="34" t="s">
        <v>298</v>
      </c>
      <c r="C7" s="138" t="s">
        <v>14</v>
      </c>
      <c r="D7" s="146"/>
    </row>
    <row r="8" spans="1:4" ht="38.25" x14ac:dyDescent="0.2">
      <c r="A8" s="6" t="s">
        <v>299</v>
      </c>
      <c r="B8" s="65" t="s">
        <v>300</v>
      </c>
      <c r="C8" s="138" t="s">
        <v>14</v>
      </c>
      <c r="D8" s="146"/>
    </row>
    <row r="9" spans="1:4" ht="75" customHeight="1" x14ac:dyDescent="0.2">
      <c r="A9" s="36" t="s">
        <v>301</v>
      </c>
      <c r="B9" s="65" t="s">
        <v>302</v>
      </c>
      <c r="C9" s="138" t="s">
        <v>14</v>
      </c>
      <c r="D9" s="146"/>
    </row>
    <row r="10" spans="1:4" ht="33.75" customHeight="1" x14ac:dyDescent="0.2">
      <c r="A10" s="66" t="s">
        <v>303</v>
      </c>
      <c r="B10" s="91" t="s">
        <v>304</v>
      </c>
      <c r="C10" s="138" t="s">
        <v>14</v>
      </c>
      <c r="D10" s="146"/>
    </row>
    <row r="11" spans="1:4" ht="25.5" x14ac:dyDescent="0.2">
      <c r="A11" s="66" t="s">
        <v>305</v>
      </c>
      <c r="B11" s="65" t="s">
        <v>306</v>
      </c>
      <c r="C11" s="138" t="s">
        <v>14</v>
      </c>
      <c r="D11" s="146"/>
    </row>
    <row r="12" spans="1:4" ht="26.25" thickBot="1" x14ac:dyDescent="0.25">
      <c r="A12" s="44" t="s">
        <v>307</v>
      </c>
      <c r="B12" s="2"/>
      <c r="C12" s="183" t="s">
        <v>14</v>
      </c>
      <c r="D12" s="157"/>
    </row>
    <row r="13" spans="1:4" ht="13.5" thickBot="1" x14ac:dyDescent="0.25">
      <c r="A13" s="67"/>
    </row>
    <row r="14" spans="1:4" ht="15.75" x14ac:dyDescent="0.25">
      <c r="A14" s="13" t="s">
        <v>308</v>
      </c>
      <c r="B14" s="92" t="s">
        <v>436</v>
      </c>
      <c r="C14" s="84"/>
      <c r="D14" s="4"/>
    </row>
    <row r="15" spans="1:4" ht="15.75" x14ac:dyDescent="0.25">
      <c r="A15" s="14"/>
      <c r="B15" s="8" t="s">
        <v>37</v>
      </c>
      <c r="C15" s="8" t="s">
        <v>54</v>
      </c>
      <c r="D15" s="11" t="s">
        <v>55</v>
      </c>
    </row>
    <row r="16" spans="1:4" ht="27.75" customHeight="1" x14ac:dyDescent="0.2">
      <c r="A16" s="43" t="s">
        <v>309</v>
      </c>
      <c r="B16" s="35"/>
      <c r="C16" s="143" t="s">
        <v>14</v>
      </c>
      <c r="D16" s="146"/>
    </row>
    <row r="17" spans="1:4" x14ac:dyDescent="0.2">
      <c r="A17" s="36" t="s">
        <v>310</v>
      </c>
      <c r="B17" t="s">
        <v>311</v>
      </c>
      <c r="C17" s="168" t="s">
        <v>548</v>
      </c>
      <c r="D17" s="146"/>
    </row>
    <row r="18" spans="1:4" ht="13.5" thickBot="1" x14ac:dyDescent="0.25">
      <c r="A18" s="53" t="s">
        <v>312</v>
      </c>
      <c r="B18" s="2"/>
      <c r="C18" s="240" t="s">
        <v>56</v>
      </c>
      <c r="D18" s="157"/>
    </row>
  </sheetData>
  <sheetProtection sheet="1" objects="1" scenarios="1"/>
  <conditionalFormatting sqref="B1:B2">
    <cfRule type="beginsWith" dxfId="6" priority="4" operator="beginsWith" text="Enter">
      <formula>LEFT(B1,LEN("Enter"))="Enter"</formula>
    </cfRule>
  </conditionalFormatting>
  <conditionalFormatting sqref="C7:C11">
    <cfRule type="beginsWith" dxfId="5" priority="3" operator="beginsWith" text="No">
      <formula>LEFT(C7,LEN("No"))="No"</formula>
    </cfRule>
  </conditionalFormatting>
  <conditionalFormatting sqref="C7:C12">
    <cfRule type="containsText" dxfId="4" priority="8" operator="containsText" text="Select">
      <formula>NOT(ISERROR(SEARCH("Select",C7)))</formula>
    </cfRule>
  </conditionalFormatting>
  <conditionalFormatting sqref="C12">
    <cfRule type="beginsWith" dxfId="3" priority="2" operator="beginsWith" text="Yes">
      <formula>LEFT(C12,LEN("Yes"))="Yes"</formula>
    </cfRule>
  </conditionalFormatting>
  <conditionalFormatting sqref="C16">
    <cfRule type="containsText" dxfId="2" priority="6" operator="containsText" text="Select">
      <formula>NOT(ISERROR(SEARCH("Select",C16)))</formula>
    </cfRule>
  </conditionalFormatting>
  <conditionalFormatting sqref="C17">
    <cfRule type="beginsWith" dxfId="1" priority="1" operator="beginsWith" text="Enter">
      <formula>LEFT(C17,LEN("Enter"))="Enter"</formula>
    </cfRule>
  </conditionalFormatting>
  <conditionalFormatting sqref="C18">
    <cfRule type="containsText" dxfId="0" priority="9" stopIfTrue="1" operator="containsText" text="Enter">
      <formula>NOT(ISERROR(SEARCH("Enter",C18)))</formula>
    </cfRule>
  </conditionalFormatting>
  <hyperlinks>
    <hyperlink ref="B2" location="Veteran" display="Veteran" xr:uid="{CAAFD4FF-B580-4CE7-9548-FACD86737854}"/>
    <hyperlink ref="B1" location="Part_ID" display="Part_ID" xr:uid="{87F40CBE-8FA4-49F1-AA52-5DAA2B43C89A}"/>
  </hyperlinks>
  <pageMargins left="0.7" right="0.7" top="0.75" bottom="0.75" header="0.3" footer="0.3"/>
  <pageSetup scale="99" fitToHeight="0" orientation="landscape" horizontalDpi="90" verticalDpi="9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References!$B$1:$B$4</xm:f>
          </x14:formula1>
          <xm:sqref>C16 C7:C12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dimension ref="A1:M51"/>
  <sheetViews>
    <sheetView workbookViewId="0">
      <selection activeCell="B1" sqref="B1"/>
    </sheetView>
  </sheetViews>
  <sheetFormatPr defaultRowHeight="14.25" x14ac:dyDescent="0.2"/>
  <cols>
    <col min="1" max="1" width="13.42578125" style="20" bestFit="1" customWidth="1"/>
    <col min="3" max="3" width="13.7109375" bestFit="1" customWidth="1"/>
    <col min="4" max="4" width="13.42578125" bestFit="1" customWidth="1"/>
    <col min="5" max="5" width="26.140625" bestFit="1" customWidth="1"/>
    <col min="6" max="6" width="11.42578125" bestFit="1" customWidth="1"/>
    <col min="7" max="7" width="17.5703125" bestFit="1" customWidth="1"/>
  </cols>
  <sheetData>
    <row r="1" spans="1:13" ht="15" x14ac:dyDescent="0.25">
      <c r="A1" s="18" t="s">
        <v>8</v>
      </c>
      <c r="B1" s="8" t="s">
        <v>14</v>
      </c>
      <c r="C1" s="8" t="s">
        <v>415</v>
      </c>
      <c r="D1" s="8" t="s">
        <v>270</v>
      </c>
      <c r="E1" s="8" t="s">
        <v>69</v>
      </c>
      <c r="F1" s="8" t="s">
        <v>95</v>
      </c>
      <c r="G1" s="8" t="s">
        <v>313</v>
      </c>
      <c r="H1" s="8" t="s">
        <v>406</v>
      </c>
      <c r="I1" s="8" t="s">
        <v>407</v>
      </c>
      <c r="J1" s="8" t="s">
        <v>410</v>
      </c>
      <c r="K1" s="8" t="s">
        <v>14</v>
      </c>
      <c r="L1" s="8" t="s">
        <v>498</v>
      </c>
      <c r="M1" s="8" t="s">
        <v>513</v>
      </c>
    </row>
    <row r="2" spans="1:13" ht="15" x14ac:dyDescent="0.25">
      <c r="A2" s="21" t="s">
        <v>314</v>
      </c>
      <c r="B2" t="s">
        <v>315</v>
      </c>
      <c r="C2" s="34" t="s">
        <v>23</v>
      </c>
      <c r="D2" s="34" t="s">
        <v>316</v>
      </c>
      <c r="E2" s="34" t="s">
        <v>317</v>
      </c>
      <c r="F2" s="34" t="s">
        <v>318</v>
      </c>
      <c r="G2" s="34" t="s">
        <v>319</v>
      </c>
      <c r="H2" s="58" t="s">
        <v>320</v>
      </c>
      <c r="I2" s="34" t="s">
        <v>408</v>
      </c>
      <c r="J2" s="34" t="s">
        <v>411</v>
      </c>
      <c r="K2" s="34" t="s">
        <v>315</v>
      </c>
      <c r="L2" s="34" t="s">
        <v>499</v>
      </c>
      <c r="M2" s="34" t="s">
        <v>514</v>
      </c>
    </row>
    <row r="3" spans="1:13" ht="15" x14ac:dyDescent="0.25">
      <c r="A3" s="21" t="s">
        <v>321</v>
      </c>
      <c r="B3" t="s">
        <v>322</v>
      </c>
      <c r="C3">
        <v>2015</v>
      </c>
      <c r="D3" s="34" t="s">
        <v>323</v>
      </c>
      <c r="E3" s="34" t="s">
        <v>324</v>
      </c>
      <c r="F3" s="34" t="s">
        <v>325</v>
      </c>
      <c r="G3" s="34" t="s">
        <v>326</v>
      </c>
      <c r="H3" s="58" t="s">
        <v>327</v>
      </c>
      <c r="I3" s="34" t="s">
        <v>409</v>
      </c>
      <c r="J3" s="34" t="s">
        <v>412</v>
      </c>
      <c r="K3" s="34" t="s">
        <v>322</v>
      </c>
      <c r="L3" s="34" t="s">
        <v>500</v>
      </c>
      <c r="M3" s="34" t="s">
        <v>516</v>
      </c>
    </row>
    <row r="4" spans="1:13" ht="15" x14ac:dyDescent="0.25">
      <c r="A4" s="21" t="s">
        <v>328</v>
      </c>
      <c r="B4" s="34" t="s">
        <v>329</v>
      </c>
      <c r="C4">
        <v>2011</v>
      </c>
      <c r="D4" s="34" t="s">
        <v>329</v>
      </c>
      <c r="E4" s="34" t="s">
        <v>330</v>
      </c>
      <c r="G4" t="s">
        <v>331</v>
      </c>
      <c r="H4" s="58" t="s">
        <v>332</v>
      </c>
      <c r="J4" s="34" t="s">
        <v>413</v>
      </c>
      <c r="K4" s="34" t="s">
        <v>329</v>
      </c>
      <c r="L4" s="34" t="s">
        <v>501</v>
      </c>
      <c r="M4" s="34" t="s">
        <v>515</v>
      </c>
    </row>
    <row r="5" spans="1:13" ht="15" x14ac:dyDescent="0.25">
      <c r="A5" s="21" t="s">
        <v>333</v>
      </c>
      <c r="E5" s="34" t="s">
        <v>334</v>
      </c>
      <c r="G5" t="s">
        <v>335</v>
      </c>
      <c r="H5" s="58" t="s">
        <v>336</v>
      </c>
      <c r="K5" s="34" t="s">
        <v>463</v>
      </c>
    </row>
    <row r="6" spans="1:13" ht="15" x14ac:dyDescent="0.25">
      <c r="A6" s="21" t="s">
        <v>337</v>
      </c>
      <c r="E6" s="34" t="s">
        <v>338</v>
      </c>
      <c r="G6" t="s">
        <v>339</v>
      </c>
      <c r="H6" s="58" t="s">
        <v>340</v>
      </c>
      <c r="K6" s="34" t="s">
        <v>466</v>
      </c>
    </row>
    <row r="7" spans="1:13" ht="15" x14ac:dyDescent="0.25">
      <c r="A7" s="21" t="s">
        <v>341</v>
      </c>
      <c r="E7" s="34" t="s">
        <v>342</v>
      </c>
      <c r="G7" t="s">
        <v>329</v>
      </c>
      <c r="H7" s="58" t="s">
        <v>343</v>
      </c>
      <c r="K7" s="34" t="s">
        <v>464</v>
      </c>
    </row>
    <row r="8" spans="1:13" ht="15" x14ac:dyDescent="0.25">
      <c r="A8" s="21" t="s">
        <v>344</v>
      </c>
      <c r="E8" s="34" t="s">
        <v>345</v>
      </c>
      <c r="H8" s="58" t="s">
        <v>346</v>
      </c>
      <c r="K8" s="34" t="s">
        <v>465</v>
      </c>
    </row>
    <row r="9" spans="1:13" ht="15" x14ac:dyDescent="0.25">
      <c r="A9" s="21" t="s">
        <v>347</v>
      </c>
      <c r="E9" s="34" t="s">
        <v>348</v>
      </c>
    </row>
    <row r="10" spans="1:13" ht="15" x14ac:dyDescent="0.25">
      <c r="A10" s="21" t="s">
        <v>349</v>
      </c>
      <c r="E10" s="34" t="s">
        <v>350</v>
      </c>
    </row>
    <row r="11" spans="1:13" ht="15" x14ac:dyDescent="0.25">
      <c r="A11" s="21" t="s">
        <v>351</v>
      </c>
      <c r="E11" s="34" t="s">
        <v>339</v>
      </c>
    </row>
    <row r="12" spans="1:13" ht="15" x14ac:dyDescent="0.25">
      <c r="A12" s="21" t="s">
        <v>352</v>
      </c>
    </row>
    <row r="13" spans="1:13" ht="15" x14ac:dyDescent="0.25">
      <c r="A13" s="21" t="s">
        <v>353</v>
      </c>
    </row>
    <row r="14" spans="1:13" ht="15" x14ac:dyDescent="0.25">
      <c r="A14" s="21" t="s">
        <v>354</v>
      </c>
    </row>
    <row r="15" spans="1:13" ht="15" x14ac:dyDescent="0.25">
      <c r="A15" s="21" t="s">
        <v>355</v>
      </c>
    </row>
    <row r="16" spans="1:13" ht="15" x14ac:dyDescent="0.25">
      <c r="A16" s="21" t="s">
        <v>356</v>
      </c>
    </row>
    <row r="17" spans="1:1" ht="15" x14ac:dyDescent="0.25">
      <c r="A17" s="21" t="s">
        <v>357</v>
      </c>
    </row>
    <row r="18" spans="1:1" ht="15" x14ac:dyDescent="0.25">
      <c r="A18" s="21" t="s">
        <v>358</v>
      </c>
    </row>
    <row r="19" spans="1:1" ht="15" x14ac:dyDescent="0.25">
      <c r="A19" s="21" t="s">
        <v>359</v>
      </c>
    </row>
    <row r="20" spans="1:1" ht="15" x14ac:dyDescent="0.25">
      <c r="A20" s="21" t="s">
        <v>360</v>
      </c>
    </row>
    <row r="21" spans="1:1" ht="15" x14ac:dyDescent="0.25">
      <c r="A21" s="21" t="s">
        <v>361</v>
      </c>
    </row>
    <row r="22" spans="1:1" ht="15" x14ac:dyDescent="0.25">
      <c r="A22" s="21" t="s">
        <v>362</v>
      </c>
    </row>
    <row r="23" spans="1:1" ht="15" x14ac:dyDescent="0.25">
      <c r="A23" s="21" t="s">
        <v>363</v>
      </c>
    </row>
    <row r="24" spans="1:1" ht="15" x14ac:dyDescent="0.25">
      <c r="A24" s="21" t="s">
        <v>364</v>
      </c>
    </row>
    <row r="25" spans="1:1" ht="15" x14ac:dyDescent="0.25">
      <c r="A25" s="21" t="s">
        <v>365</v>
      </c>
    </row>
    <row r="26" spans="1:1" ht="15" x14ac:dyDescent="0.25">
      <c r="A26" s="21" t="s">
        <v>366</v>
      </c>
    </row>
    <row r="27" spans="1:1" ht="15" x14ac:dyDescent="0.25">
      <c r="A27" s="21" t="s">
        <v>367</v>
      </c>
    </row>
    <row r="28" spans="1:1" ht="15" x14ac:dyDescent="0.25">
      <c r="A28" s="21" t="s">
        <v>368</v>
      </c>
    </row>
    <row r="29" spans="1:1" ht="15" x14ac:dyDescent="0.25">
      <c r="A29" s="21" t="s">
        <v>369</v>
      </c>
    </row>
    <row r="30" spans="1:1" ht="15" x14ac:dyDescent="0.25">
      <c r="A30" s="21" t="s">
        <v>370</v>
      </c>
    </row>
    <row r="31" spans="1:1" ht="15" x14ac:dyDescent="0.25">
      <c r="A31" s="21" t="s">
        <v>371</v>
      </c>
    </row>
    <row r="32" spans="1:1" ht="15" x14ac:dyDescent="0.25">
      <c r="A32" s="21" t="s">
        <v>372</v>
      </c>
    </row>
    <row r="33" spans="1:1" ht="15" x14ac:dyDescent="0.25">
      <c r="A33" s="21" t="s">
        <v>373</v>
      </c>
    </row>
    <row r="34" spans="1:1" ht="15" x14ac:dyDescent="0.25">
      <c r="A34" s="21" t="s">
        <v>374</v>
      </c>
    </row>
    <row r="35" spans="1:1" ht="15" x14ac:dyDescent="0.25">
      <c r="A35" s="21" t="s">
        <v>375</v>
      </c>
    </row>
    <row r="36" spans="1:1" ht="15" x14ac:dyDescent="0.25">
      <c r="A36" s="21" t="s">
        <v>376</v>
      </c>
    </row>
    <row r="37" spans="1:1" ht="15" x14ac:dyDescent="0.25">
      <c r="A37" s="21" t="s">
        <v>377</v>
      </c>
    </row>
    <row r="38" spans="1:1" ht="15" x14ac:dyDescent="0.25">
      <c r="A38" s="21" t="s">
        <v>378</v>
      </c>
    </row>
    <row r="39" spans="1:1" ht="15" x14ac:dyDescent="0.25">
      <c r="A39" s="21" t="s">
        <v>379</v>
      </c>
    </row>
    <row r="40" spans="1:1" ht="15" x14ac:dyDescent="0.25">
      <c r="A40" s="21" t="s">
        <v>380</v>
      </c>
    </row>
    <row r="41" spans="1:1" ht="15" x14ac:dyDescent="0.25">
      <c r="A41" s="21" t="s">
        <v>381</v>
      </c>
    </row>
    <row r="42" spans="1:1" ht="15" x14ac:dyDescent="0.25">
      <c r="A42" s="21" t="s">
        <v>382</v>
      </c>
    </row>
    <row r="43" spans="1:1" ht="15" x14ac:dyDescent="0.25">
      <c r="A43" s="21" t="s">
        <v>383</v>
      </c>
    </row>
    <row r="44" spans="1:1" ht="15" x14ac:dyDescent="0.25">
      <c r="A44" s="21" t="s">
        <v>384</v>
      </c>
    </row>
    <row r="45" spans="1:1" ht="15" x14ac:dyDescent="0.25">
      <c r="A45" s="21" t="s">
        <v>385</v>
      </c>
    </row>
    <row r="46" spans="1:1" ht="15" x14ac:dyDescent="0.25">
      <c r="A46" s="21" t="s">
        <v>386</v>
      </c>
    </row>
    <row r="47" spans="1:1" ht="15" x14ac:dyDescent="0.25">
      <c r="A47" s="21" t="s">
        <v>387</v>
      </c>
    </row>
    <row r="48" spans="1:1" ht="15" x14ac:dyDescent="0.25">
      <c r="A48" s="21" t="s">
        <v>388</v>
      </c>
    </row>
    <row r="49" spans="1:1" ht="15" x14ac:dyDescent="0.25">
      <c r="A49" s="21" t="s">
        <v>389</v>
      </c>
    </row>
    <row r="50" spans="1:1" ht="15" x14ac:dyDescent="0.25">
      <c r="A50" s="21" t="s">
        <v>390</v>
      </c>
    </row>
    <row r="51" spans="1:1" ht="15" x14ac:dyDescent="0.25">
      <c r="A51" s="21" t="s">
        <v>391</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c319b05-a089-4a23-9e23-5aa648b173eb" xsi:nil="true"/>
    <lcf76f155ced4ddcb4097134ff3c332f xmlns="8328c6ae-8b2b-4928-bfa3-542b0e617d46">
      <Terms xmlns="http://schemas.microsoft.com/office/infopath/2007/PartnerControls"/>
    </lcf76f155ced4ddcb4097134ff3c332f>
    <SharedWithUsers xmlns="ec319b05-a089-4a23-9e23-5aa648b173eb">
      <UserInfo>
        <DisplayName>Floyd-Nelson, Rachel - ETA</DisplayName>
        <AccountId>19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29DA540FBCE1479D002D24E6BEB038" ma:contentTypeVersion="17" ma:contentTypeDescription="Create a new document." ma:contentTypeScope="" ma:versionID="da021ed310241015b12bda32b933ba1c">
  <xsd:schema xmlns:xsd="http://www.w3.org/2001/XMLSchema" xmlns:xs="http://www.w3.org/2001/XMLSchema" xmlns:p="http://schemas.microsoft.com/office/2006/metadata/properties" xmlns:ns2="8328c6ae-8b2b-4928-bfa3-542b0e617d46" xmlns:ns3="ec319b05-a089-4a23-9e23-5aa648b173eb" targetNamespace="http://schemas.microsoft.com/office/2006/metadata/properties" ma:root="true" ma:fieldsID="8a46110885c1fe2c677389712df65dce" ns2:_="" ns3:_="">
    <xsd:import namespace="8328c6ae-8b2b-4928-bfa3-542b0e617d46"/>
    <xsd:import namespace="ec319b05-a089-4a23-9e23-5aa648b173eb"/>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LengthInSecond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28c6ae-8b2b-4928-bfa3-542b0e617d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319b05-a089-4a23-9e23-5aa648b173e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5ab6e72-ca84-4fb5-9981-cd8af97870c3}" ma:internalName="TaxCatchAll" ma:showField="CatchAllData" ma:web="ec319b05-a089-4a23-9e23-5aa648b17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124B7C-9A06-4315-8192-32ACB5CEE6E7}">
  <ds:schemaRefs>
    <ds:schemaRef ds:uri="http://schemas.microsoft.com/office/2006/metadata/properties"/>
    <ds:schemaRef ds:uri="http://schemas.microsoft.com/office/infopath/2007/PartnerControls"/>
    <ds:schemaRef ds:uri="ec319b05-a089-4a23-9e23-5aa648b173eb"/>
    <ds:schemaRef ds:uri="8328c6ae-8b2b-4928-bfa3-542b0e617d46"/>
  </ds:schemaRefs>
</ds:datastoreItem>
</file>

<file path=customXml/itemProps2.xml><?xml version="1.0" encoding="utf-8"?>
<ds:datastoreItem xmlns:ds="http://schemas.openxmlformats.org/officeDocument/2006/customXml" ds:itemID="{C5C2D9AC-F1FC-4E1F-92CA-1B51885089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28c6ae-8b2b-4928-bfa3-542b0e617d46"/>
    <ds:schemaRef ds:uri="ec319b05-a089-4a23-9e23-5aa648b173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5456FC-9B69-470B-A806-CDA0C6FF7D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26</vt:i4>
      </vt:variant>
    </vt:vector>
  </HeadingPairs>
  <TitlesOfParts>
    <vt:vector size="36" baseType="lpstr">
      <vt:lpstr>Instructions-Settings</vt:lpstr>
      <vt:lpstr>Eligibility &amp; Outreach</vt:lpstr>
      <vt:lpstr>Training</vt:lpstr>
      <vt:lpstr>Benefits - TaOA Funded</vt:lpstr>
      <vt:lpstr>Benefits-TRA, ATAA, &amp; RTAA</vt:lpstr>
      <vt:lpstr>Case Management</vt:lpstr>
      <vt:lpstr>Waiver &amp; Benchmarks</vt:lpstr>
      <vt:lpstr>Agent Liable</vt:lpstr>
      <vt:lpstr>Fiscal &amp; HCTC</vt:lpstr>
      <vt:lpstr>References</vt:lpstr>
      <vt:lpstr>ATAA_RTAA</vt:lpstr>
      <vt:lpstr>Cert_Date</vt:lpstr>
      <vt:lpstr>Date_Exhausted_Addl</vt:lpstr>
      <vt:lpstr>Date_Exhausted_Basic</vt:lpstr>
      <vt:lpstr>Date_Exhausted_Comp</vt:lpstr>
      <vt:lpstr>Date_Exhausted_UI</vt:lpstr>
      <vt:lpstr>Date_Qual_Reemploy</vt:lpstr>
      <vt:lpstr>DOB</vt:lpstr>
      <vt:lpstr>Enrolled_Train_Date</vt:lpstr>
      <vt:lpstr>Local_Office</vt:lpstr>
      <vt:lpstr>Part_Emp</vt:lpstr>
      <vt:lpstr>Part_ID</vt:lpstr>
      <vt:lpstr>Part_Name</vt:lpstr>
      <vt:lpstr>Program</vt:lpstr>
      <vt:lpstr>Relo_App_Date</vt:lpstr>
      <vt:lpstr>Review_Date</vt:lpstr>
      <vt:lpstr>Review_State</vt:lpstr>
      <vt:lpstr>Reviewer_Name</vt:lpstr>
      <vt:lpstr>RTAA_Start_Yes_TRA</vt:lpstr>
      <vt:lpstr>Sep_Date</vt:lpstr>
      <vt:lpstr>Train_Complete_Date</vt:lpstr>
      <vt:lpstr>Train_Start_Date</vt:lpstr>
      <vt:lpstr>Veteran</vt:lpstr>
      <vt:lpstr>Weeks_Addl</vt:lpstr>
      <vt:lpstr>Weeks_Basic</vt:lpstr>
      <vt:lpstr>Weeks_Completion</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Manikowski, Susan - ETA</cp:lastModifiedBy>
  <cp:revision/>
  <dcterms:created xsi:type="dcterms:W3CDTF">2005-05-10T14:40:16Z</dcterms:created>
  <dcterms:modified xsi:type="dcterms:W3CDTF">2024-03-07T19:50:11Z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0x010100AD29DA540FBCE1479D002D24E6BEB038</vt:lpwstr>
  </property>
  <property fmtid="{D5CDD505-2E9C-101B-9397-08002B2CF9AE}" pid="3" name="MediaServiceImageTags">
    <vt:lpwstr/>
  </property>
</Properties>
</file>